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980" windowHeight="12405" activeTab="2"/>
  </bookViews>
  <sheets>
    <sheet name="Résultats" sheetId="4" r:id="rId1"/>
    <sheet name="Xo Lab" sheetId="1" r:id="rId2"/>
    <sheet name="ABC" sheetId="2" r:id="rId3"/>
    <sheet name="Feuil3" sheetId="3" r:id="rId4"/>
  </sheets>
  <calcPr calcId="125725"/>
</workbook>
</file>

<file path=xl/calcChain.xml><?xml version="1.0" encoding="utf-8"?>
<calcChain xmlns="http://schemas.openxmlformats.org/spreadsheetml/2006/main">
  <c r="C49" i="2"/>
  <c r="C45"/>
  <c r="C50" s="1"/>
  <c r="C34"/>
  <c r="C30"/>
  <c r="C35" s="1"/>
  <c r="C36" s="1"/>
  <c r="I16"/>
  <c r="G16"/>
  <c r="C16"/>
  <c r="E16"/>
  <c r="C17"/>
  <c r="E17"/>
  <c r="C18"/>
  <c r="E18"/>
  <c r="C19"/>
  <c r="E19"/>
  <c r="C20"/>
  <c r="E20"/>
  <c r="E9"/>
  <c r="E7"/>
  <c r="C7"/>
  <c r="C9" s="1"/>
  <c r="B14" i="1"/>
  <c r="P15" i="4"/>
  <c r="C51" i="2" l="1"/>
  <c r="A43" i="1"/>
  <c r="C80"/>
  <c r="B19"/>
  <c r="B65"/>
  <c r="C65"/>
  <c r="C52"/>
  <c r="C77"/>
  <c r="B74" s="1"/>
  <c r="C76"/>
  <c r="B70"/>
  <c r="C70"/>
  <c r="B58"/>
  <c r="C58"/>
  <c r="C59"/>
  <c r="C51"/>
  <c r="B51"/>
  <c r="B52" s="1"/>
  <c r="B59" s="1"/>
  <c r="B40"/>
  <c r="C40"/>
  <c r="C19"/>
  <c r="B11"/>
  <c r="C11"/>
  <c r="C20" s="1"/>
  <c r="B20" l="1"/>
  <c r="B41" s="1"/>
  <c r="B76" s="1"/>
  <c r="B77" s="1"/>
  <c r="B71"/>
  <c r="C71"/>
  <c r="C78" s="1"/>
  <c r="C41"/>
  <c r="H9" i="4"/>
  <c r="H10"/>
  <c r="H11"/>
  <c r="H12"/>
  <c r="H15"/>
  <c r="H16"/>
  <c r="H17"/>
  <c r="H18"/>
  <c r="H19"/>
  <c r="H20"/>
  <c r="H22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4"/>
  <c r="H8"/>
  <c r="L11"/>
  <c r="M11" s="1"/>
  <c r="N11" s="1"/>
  <c r="O11" s="1"/>
  <c r="P11" s="1"/>
  <c r="L41"/>
  <c r="M41" s="1"/>
  <c r="N41" s="1"/>
  <c r="O41" s="1"/>
  <c r="P41" s="1"/>
  <c r="L40"/>
  <c r="L39"/>
  <c r="M39" s="1"/>
  <c r="N39" s="1"/>
  <c r="O39" s="1"/>
  <c r="P39" s="1"/>
  <c r="L38"/>
  <c r="L37"/>
  <c r="M37" s="1"/>
  <c r="N37" s="1"/>
  <c r="O37" s="1"/>
  <c r="P37" s="1"/>
  <c r="L36"/>
  <c r="L35"/>
  <c r="M35" s="1"/>
  <c r="N35" s="1"/>
  <c r="O35" s="1"/>
  <c r="P35" s="1"/>
  <c r="L34"/>
  <c r="L33"/>
  <c r="M33" s="1"/>
  <c r="N33" s="1"/>
  <c r="O33" s="1"/>
  <c r="P33" s="1"/>
  <c r="L32"/>
  <c r="L31"/>
  <c r="M31" s="1"/>
  <c r="N31" s="1"/>
  <c r="O31" s="1"/>
  <c r="P31" s="1"/>
  <c r="L30"/>
  <c r="L29"/>
  <c r="M29" s="1"/>
  <c r="N29" s="1"/>
  <c r="O29" s="1"/>
  <c r="P29" s="1"/>
  <c r="L28"/>
  <c r="L27"/>
  <c r="M27" s="1"/>
  <c r="N27" s="1"/>
  <c r="O27" s="1"/>
  <c r="P27" s="1"/>
  <c r="L26"/>
  <c r="L25"/>
  <c r="M25" s="1"/>
  <c r="N25" s="1"/>
  <c r="L19"/>
  <c r="L18"/>
  <c r="M18" s="1"/>
  <c r="N18" s="1"/>
  <c r="O18" s="1"/>
  <c r="P18" s="1"/>
  <c r="L17"/>
  <c r="L16"/>
  <c r="M16" s="1"/>
  <c r="N16" s="1"/>
  <c r="O16" s="1"/>
  <c r="P16" s="1"/>
  <c r="L10"/>
  <c r="M10" s="1"/>
  <c r="N10" s="1"/>
  <c r="O10" s="1"/>
  <c r="P10" s="1"/>
  <c r="L9"/>
  <c r="L8"/>
  <c r="L12" s="1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39"/>
  <c r="F137"/>
  <c r="F136"/>
  <c r="F135"/>
  <c r="F134"/>
  <c r="F129"/>
  <c r="F128"/>
  <c r="F127"/>
  <c r="G113"/>
  <c r="E110"/>
  <c r="E118" s="1"/>
  <c r="E109"/>
  <c r="E117" s="1"/>
  <c r="E108"/>
  <c r="E116" s="1"/>
  <c r="E107"/>
  <c r="E115" s="1"/>
  <c r="E106"/>
  <c r="E114" s="1"/>
  <c r="G105"/>
  <c r="F113" s="1"/>
  <c r="F105"/>
  <c r="E104"/>
  <c r="E103"/>
  <c r="E102"/>
  <c r="F82"/>
  <c r="G82"/>
  <c r="G117"/>
  <c r="F160"/>
  <c r="M40"/>
  <c r="N40" s="1"/>
  <c r="O40" s="1"/>
  <c r="P40" s="1"/>
  <c r="M38"/>
  <c r="N38" s="1"/>
  <c r="O38" s="1"/>
  <c r="P38" s="1"/>
  <c r="P36"/>
  <c r="O36"/>
  <c r="N36"/>
  <c r="M36"/>
  <c r="M34"/>
  <c r="N34" s="1"/>
  <c r="O34" s="1"/>
  <c r="P34" s="1"/>
  <c r="M32"/>
  <c r="N32" s="1"/>
  <c r="O32" s="1"/>
  <c r="P32" s="1"/>
  <c r="M30"/>
  <c r="N30" s="1"/>
  <c r="O30" s="1"/>
  <c r="P30" s="1"/>
  <c r="M28"/>
  <c r="N28" s="1"/>
  <c r="O28" s="1"/>
  <c r="P28" s="1"/>
  <c r="M26"/>
  <c r="N26" s="1"/>
  <c r="O26" s="1"/>
  <c r="P26" s="1"/>
  <c r="F80"/>
  <c r="M19"/>
  <c r="M17"/>
  <c r="N17" s="1"/>
  <c r="O17" s="1"/>
  <c r="P17" s="1"/>
  <c r="G80"/>
  <c r="G115"/>
  <c r="F133"/>
  <c r="F79"/>
  <c r="G114"/>
  <c r="M9"/>
  <c r="N9" s="1"/>
  <c r="O9" s="1"/>
  <c r="P9" s="1"/>
  <c r="N19" l="1"/>
  <c r="M15" s="1"/>
  <c r="M20" s="1"/>
  <c r="M80" s="1"/>
  <c r="L15"/>
  <c r="L20" s="1"/>
  <c r="L80" s="1"/>
  <c r="B78" i="1"/>
  <c r="B80" s="1"/>
  <c r="L42" i="4"/>
  <c r="L82" s="1"/>
  <c r="M8"/>
  <c r="M12" s="1"/>
  <c r="M79" s="1"/>
  <c r="N42"/>
  <c r="N82" s="1"/>
  <c r="O19"/>
  <c r="M42"/>
  <c r="M82" s="1"/>
  <c r="F106"/>
  <c r="G108"/>
  <c r="F116" s="1"/>
  <c r="G81"/>
  <c r="G83"/>
  <c r="G107"/>
  <c r="F115" s="1"/>
  <c r="O25"/>
  <c r="G79"/>
  <c r="G106"/>
  <c r="F114" s="1"/>
  <c r="L79"/>
  <c r="G109"/>
  <c r="F117" s="1"/>
  <c r="F130"/>
  <c r="G160" s="1"/>
  <c r="H143"/>
  <c r="G146"/>
  <c r="F109"/>
  <c r="L22" l="1"/>
  <c r="L44" s="1"/>
  <c r="L83" s="1"/>
  <c r="P19"/>
  <c r="O15" s="1"/>
  <c r="O20" s="1"/>
  <c r="O80" s="1"/>
  <c r="N15"/>
  <c r="N20" s="1"/>
  <c r="N80" s="1"/>
  <c r="N8"/>
  <c r="N12" s="1"/>
  <c r="N79" s="1"/>
  <c r="G155"/>
  <c r="M22"/>
  <c r="M44" s="1"/>
  <c r="M83" s="1"/>
  <c r="G143"/>
  <c r="O42"/>
  <c r="O82" s="1"/>
  <c r="P25"/>
  <c r="G116"/>
  <c r="G118"/>
  <c r="F107"/>
  <c r="F138"/>
  <c r="G138" s="1"/>
  <c r="G110"/>
  <c r="F118" s="1"/>
  <c r="G159"/>
  <c r="G157"/>
  <c r="G154"/>
  <c r="G152"/>
  <c r="G150"/>
  <c r="G148"/>
  <c r="G145"/>
  <c r="G137"/>
  <c r="G136"/>
  <c r="G135"/>
  <c r="G134"/>
  <c r="G130"/>
  <c r="G129"/>
  <c r="G128"/>
  <c r="G127"/>
  <c r="F81"/>
  <c r="F83"/>
  <c r="F140"/>
  <c r="G140" s="1"/>
  <c r="F108"/>
  <c r="M81"/>
  <c r="G158"/>
  <c r="G156"/>
  <c r="G153"/>
  <c r="G151"/>
  <c r="G149"/>
  <c r="G147"/>
  <c r="G144"/>
  <c r="G133"/>
  <c r="L81" l="1"/>
  <c r="P20"/>
  <c r="P80" s="1"/>
  <c r="O8"/>
  <c r="N22"/>
  <c r="P42"/>
  <c r="P82" s="1"/>
  <c r="F162"/>
  <c r="G162" s="1"/>
  <c r="F110"/>
  <c r="O12" l="1"/>
  <c r="P8"/>
  <c r="P12" s="1"/>
  <c r="P22" s="1"/>
  <c r="P44" s="1"/>
  <c r="P83" s="1"/>
  <c r="N44"/>
  <c r="N83" s="1"/>
  <c r="N81"/>
  <c r="O22" l="1"/>
  <c r="O79"/>
  <c r="P81"/>
  <c r="P79"/>
  <c r="O44" l="1"/>
  <c r="O83" s="1"/>
  <c r="O81"/>
</calcChain>
</file>

<file path=xl/sharedStrings.xml><?xml version="1.0" encoding="utf-8"?>
<sst xmlns="http://schemas.openxmlformats.org/spreadsheetml/2006/main" count="236" uniqueCount="96">
  <si>
    <t>Banque</t>
  </si>
  <si>
    <t>Majiko</t>
  </si>
  <si>
    <t xml:space="preserve">État des résultats </t>
  </si>
  <si>
    <t>Pour les exercices financiers terminés en</t>
  </si>
  <si>
    <t>Avec formules</t>
  </si>
  <si>
    <t>20x9</t>
  </si>
  <si>
    <t>20x8</t>
  </si>
  <si>
    <t>20x7</t>
  </si>
  <si>
    <t>20x6</t>
  </si>
  <si>
    <t>20x5</t>
  </si>
  <si>
    <t>Revenus</t>
  </si>
  <si>
    <t>Ventes de marchandises</t>
  </si>
  <si>
    <t>Rendus/rabais sur ventes</t>
  </si>
  <si>
    <t>Escomptes sur ventes</t>
  </si>
  <si>
    <t>Total des revenus</t>
  </si>
  <si>
    <t>Coût des marchandises vendues</t>
  </si>
  <si>
    <t>Stock au début</t>
  </si>
  <si>
    <t>Achats</t>
  </si>
  <si>
    <t>Transport sur achats</t>
  </si>
  <si>
    <t>Rendus/rabais sur achats</t>
  </si>
  <si>
    <t>Stock à la fin</t>
  </si>
  <si>
    <t>Total coût des marchandises vendues</t>
  </si>
  <si>
    <t>Bénéfice brut</t>
  </si>
  <si>
    <t>Charges d'exploitation</t>
  </si>
  <si>
    <t>Salaires et avantages sociaux</t>
  </si>
  <si>
    <t>Frais de carburant</t>
  </si>
  <si>
    <t>*</t>
  </si>
  <si>
    <t>Licences et permis</t>
  </si>
  <si>
    <t>Location d’équipement</t>
  </si>
  <si>
    <t>Entretien / réparation de véhicules</t>
  </si>
  <si>
    <t>Assurances</t>
  </si>
  <si>
    <t>Électricité et chauffage</t>
  </si>
  <si>
    <t>Entretien et réparations – bâtiments</t>
  </si>
  <si>
    <t>Frais de bureau</t>
  </si>
  <si>
    <t>Impôts fonciers</t>
  </si>
  <si>
    <t>Télécommunication</t>
  </si>
  <si>
    <t>Loyer</t>
  </si>
  <si>
    <t>Intérêts et frais bancaires</t>
  </si>
  <si>
    <t>Frais comptables</t>
  </si>
  <si>
    <t>Publicité</t>
  </si>
  <si>
    <t>Mauvaises créances</t>
  </si>
  <si>
    <t>Amortissements</t>
  </si>
  <si>
    <t>Total des charges d'exploitation</t>
  </si>
  <si>
    <t>Bénéfice net</t>
  </si>
  <si>
    <t>Coût marchandises vendues</t>
  </si>
  <si>
    <t>État des résultats (analyse verticale)</t>
  </si>
  <si>
    <t>% 20x9</t>
  </si>
  <si>
    <t>Revenus nets</t>
  </si>
  <si>
    <t>Achats de marchandises</t>
  </si>
  <si>
    <t>Location d’équipements</t>
  </si>
  <si>
    <t>Revenus de services</t>
  </si>
  <si>
    <t>Xo Lab</t>
  </si>
  <si>
    <t>Comptes clients (nets)</t>
  </si>
  <si>
    <t>Frais payés d'avance</t>
  </si>
  <si>
    <t>Investissements</t>
  </si>
  <si>
    <t>Rendus, rabais et escomptessur ventes</t>
  </si>
  <si>
    <t>Revenus de placements</t>
  </si>
  <si>
    <t>Immobilisations</t>
  </si>
  <si>
    <t>Stocks de marchandises</t>
  </si>
  <si>
    <t>Amortissements cumulés</t>
  </si>
  <si>
    <t>Actifs court terme</t>
  </si>
  <si>
    <t>Total actifs court terme</t>
  </si>
  <si>
    <t>Actifs long terme</t>
  </si>
  <si>
    <t>Total actifs long terme</t>
  </si>
  <si>
    <t>Passifs court terme</t>
  </si>
  <si>
    <t>Comptes fournisseurs</t>
  </si>
  <si>
    <t>Autres comptes à payer</t>
  </si>
  <si>
    <t>Total passifs court terme</t>
  </si>
  <si>
    <t>Passifs long terme</t>
  </si>
  <si>
    <t>Hypothèque</t>
  </si>
  <si>
    <t>Emprunt Ford Canada</t>
  </si>
  <si>
    <t>Total passifs long terme</t>
  </si>
  <si>
    <t>Total des actifs</t>
  </si>
  <si>
    <t>Total des passifs</t>
  </si>
  <si>
    <t>Capital début</t>
  </si>
  <si>
    <t>Prélèvements</t>
  </si>
  <si>
    <t>Bénéfice (perte) net</t>
  </si>
  <si>
    <t>Avoir du propriétaire</t>
  </si>
  <si>
    <t>Total de l'avoir du propriétaire</t>
  </si>
  <si>
    <t>Total passifs et avoir du propriétaire</t>
  </si>
  <si>
    <t>Marge de crédit</t>
  </si>
  <si>
    <t>Bilan</t>
  </si>
  <si>
    <t>Au 31 décembre</t>
  </si>
  <si>
    <t>Pour les exercices terminés le 31 décembre</t>
  </si>
  <si>
    <t>Exemple</t>
  </si>
  <si>
    <t>L'Entreprise ABC</t>
  </si>
  <si>
    <t xml:space="preserve">Résultats </t>
  </si>
  <si>
    <t>20x4</t>
  </si>
  <si>
    <t>Variation $</t>
  </si>
  <si>
    <t>Variation %</t>
  </si>
  <si>
    <t>% 20x5</t>
  </si>
  <si>
    <t>% 20x4</t>
  </si>
  <si>
    <t>Actif court terme</t>
  </si>
  <si>
    <t>Actif long terme</t>
  </si>
  <si>
    <t>Avoir des actionnaires</t>
  </si>
  <si>
    <t>Total passifs et avoir</t>
  </si>
</sst>
</file>

<file path=xl/styles.xml><?xml version="1.0" encoding="utf-8"?>
<styleSheet xmlns="http://schemas.openxmlformats.org/spreadsheetml/2006/main">
  <numFmts count="1">
    <numFmt numFmtId="164" formatCode="#,##0_);\(#,##0\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1" xfId="0" applyFont="1" applyBorder="1"/>
    <xf numFmtId="3" fontId="0" fillId="0" borderId="1" xfId="0" applyNumberFormat="1" applyBorder="1"/>
    <xf numFmtId="3" fontId="0" fillId="0" borderId="0" xfId="0" applyNumberFormat="1" applyBorder="1"/>
    <xf numFmtId="3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0" fillId="0" borderId="0" xfId="0" applyNumberFormat="1" applyAlignment="1">
      <alignment horizontal="left" indent="1"/>
    </xf>
    <xf numFmtId="0" fontId="1" fillId="0" borderId="0" xfId="0" applyFont="1" applyAlignment="1">
      <alignment horizontal="left"/>
    </xf>
    <xf numFmtId="3" fontId="0" fillId="0" borderId="2" xfId="0" applyNumberFormat="1" applyBorder="1"/>
    <xf numFmtId="0" fontId="0" fillId="0" borderId="0" xfId="0" applyAlignment="1">
      <alignment horizontal="right"/>
    </xf>
    <xf numFmtId="3" fontId="1" fillId="0" borderId="3" xfId="0" applyNumberFormat="1" applyFont="1" applyBorder="1" applyAlignment="1">
      <alignment horizontal="right" indent="1"/>
    </xf>
    <xf numFmtId="3" fontId="1" fillId="0" borderId="3" xfId="0" applyNumberFormat="1" applyFont="1" applyBorder="1"/>
    <xf numFmtId="10" fontId="0" fillId="0" borderId="0" xfId="0" applyNumberFormat="1"/>
    <xf numFmtId="9" fontId="0" fillId="0" borderId="0" xfId="0" applyNumberFormat="1"/>
    <xf numFmtId="3" fontId="1" fillId="2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0" fillId="2" borderId="0" xfId="0" applyNumberFormat="1" applyFill="1"/>
    <xf numFmtId="3" fontId="0" fillId="3" borderId="0" xfId="0" applyNumberFormat="1" applyFill="1"/>
    <xf numFmtId="10" fontId="0" fillId="3" borderId="0" xfId="0" applyNumberFormat="1" applyFill="1" applyAlignment="1">
      <alignment horizontal="right" indent="1"/>
    </xf>
    <xf numFmtId="10" fontId="0" fillId="3" borderId="1" xfId="0" applyNumberFormat="1" applyFill="1" applyBorder="1" applyAlignment="1">
      <alignment horizontal="right" indent="1"/>
    </xf>
    <xf numFmtId="10" fontId="0" fillId="3" borderId="0" xfId="0" applyNumberFormat="1" applyFill="1"/>
    <xf numFmtId="10" fontId="1" fillId="3" borderId="3" xfId="0" applyNumberFormat="1" applyFont="1" applyFill="1" applyBorder="1" applyAlignment="1">
      <alignment horizontal="right" indent="1"/>
    </xf>
    <xf numFmtId="3" fontId="0" fillId="0" borderId="0" xfId="0" applyNumberFormat="1" applyAlignment="1">
      <alignment horizontal="center"/>
    </xf>
    <xf numFmtId="3" fontId="0" fillId="0" borderId="0" xfId="0" applyNumberFormat="1" applyBorder="1" applyAlignment="1">
      <alignment horizontal="right" indent="1"/>
    </xf>
    <xf numFmtId="0" fontId="0" fillId="0" borderId="0" xfId="0" applyFont="1" applyAlignment="1">
      <alignment horizontal="left" indent="1"/>
    </xf>
    <xf numFmtId="164" fontId="1" fillId="0" borderId="3" xfId="0" applyNumberFormat="1" applyFont="1" applyBorder="1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1" fillId="0" borderId="4" xfId="0" applyNumberFormat="1" applyFont="1" applyBorder="1"/>
    <xf numFmtId="3" fontId="1" fillId="0" borderId="4" xfId="0" applyNumberFormat="1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3" fontId="1" fillId="0" borderId="0" xfId="0" applyNumberFormat="1" applyFont="1" applyBorder="1"/>
    <xf numFmtId="3" fontId="0" fillId="0" borderId="5" xfId="0" applyNumberFormat="1" applyBorder="1"/>
    <xf numFmtId="10" fontId="0" fillId="0" borderId="5" xfId="0" applyNumberFormat="1" applyBorder="1"/>
    <xf numFmtId="3" fontId="2" fillId="0" borderId="2" xfId="0" applyNumberFormat="1" applyFont="1" applyBorder="1"/>
    <xf numFmtId="0" fontId="2" fillId="0" borderId="0" xfId="0" applyFont="1"/>
    <xf numFmtId="10" fontId="2" fillId="0" borderId="2" xfId="0" applyNumberFormat="1" applyFont="1" applyBorder="1"/>
    <xf numFmtId="10" fontId="0" fillId="0" borderId="1" xfId="0" applyNumberFormat="1" applyBorder="1"/>
    <xf numFmtId="10" fontId="2" fillId="0" borderId="5" xfId="0" applyNumberFormat="1" applyFont="1" applyBorder="1"/>
    <xf numFmtId="10" fontId="2" fillId="0" borderId="0" xfId="0" applyNumberFormat="1" applyFont="1" applyBorder="1"/>
    <xf numFmtId="10" fontId="2" fillId="0" borderId="1" xfId="0" applyNumberFormat="1" applyFont="1" applyBorder="1"/>
    <xf numFmtId="10" fontId="2" fillId="0" borderId="0" xfId="0" applyNumberFormat="1" applyFont="1"/>
    <xf numFmtId="10" fontId="2" fillId="0" borderId="4" xfId="0" applyNumberFormat="1" applyFont="1" applyBorder="1"/>
    <xf numFmtId="10" fontId="3" fillId="0" borderId="5" xfId="0" applyNumberFormat="1" applyFont="1" applyBorder="1"/>
    <xf numFmtId="3" fontId="2" fillId="0" borderId="5" xfId="0" applyNumberFormat="1" applyFont="1" applyBorder="1"/>
    <xf numFmtId="0" fontId="2" fillId="0" borderId="0" xfId="0" applyFont="1" applyBorder="1"/>
    <xf numFmtId="3" fontId="2" fillId="0" borderId="1" xfId="0" applyNumberFormat="1" applyFont="1" applyBorder="1"/>
    <xf numFmtId="10" fontId="1" fillId="0" borderId="4" xfId="0" applyNumberFormat="1" applyFont="1" applyBorder="1"/>
    <xf numFmtId="10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P169"/>
  <sheetViews>
    <sheetView showGridLines="0" zoomScale="80" zoomScaleNormal="80" workbookViewId="0">
      <selection activeCell="N8" sqref="N8"/>
    </sheetView>
  </sheetViews>
  <sheetFormatPr baseColWidth="10" defaultRowHeight="15"/>
  <cols>
    <col min="5" max="5" width="37.85546875" customWidth="1"/>
    <col min="6" max="16" width="11.42578125" style="2"/>
  </cols>
  <sheetData>
    <row r="3" spans="5:16">
      <c r="E3" s="1" t="s">
        <v>84</v>
      </c>
    </row>
    <row r="4" spans="5:16">
      <c r="E4" s="1" t="s">
        <v>2</v>
      </c>
      <c r="L4" s="26" t="s">
        <v>4</v>
      </c>
      <c r="M4" s="26"/>
      <c r="N4" s="26"/>
      <c r="O4" s="26"/>
      <c r="P4" s="26"/>
    </row>
    <row r="5" spans="5:16">
      <c r="E5" s="3" t="s">
        <v>3</v>
      </c>
      <c r="F5" s="4"/>
      <c r="G5" s="4"/>
    </row>
    <row r="6" spans="5:16">
      <c r="F6" s="6" t="s">
        <v>8</v>
      </c>
      <c r="G6" s="6" t="s">
        <v>9</v>
      </c>
      <c r="L6" s="6" t="s">
        <v>5</v>
      </c>
      <c r="M6" s="6" t="s">
        <v>6</v>
      </c>
      <c r="N6" s="6" t="s">
        <v>7</v>
      </c>
      <c r="O6" s="6" t="s">
        <v>8</v>
      </c>
      <c r="P6" s="6" t="s">
        <v>9</v>
      </c>
    </row>
    <row r="7" spans="5:16" ht="15" customHeight="1">
      <c r="E7" s="1" t="s">
        <v>10</v>
      </c>
    </row>
    <row r="8" spans="5:16">
      <c r="E8" s="7" t="s">
        <v>11</v>
      </c>
      <c r="F8" s="8">
        <v>4681383.9999999991</v>
      </c>
      <c r="G8" s="8">
        <v>5031092.7499999981</v>
      </c>
      <c r="H8" s="2">
        <f>F8*2</f>
        <v>9362767.9999999981</v>
      </c>
      <c r="L8" s="2">
        <f>F8</f>
        <v>4681383.9999999991</v>
      </c>
      <c r="M8" s="2">
        <f t="shared" ref="M8:P11" ca="1" si="0">ROUND(IF(RAND()&lt;0.5,RANDBETWEEN(1,10)/100*-1,RANDBETWEEN(1,12)/100)*L8,2)+L8</f>
        <v>4587756.3199999994</v>
      </c>
      <c r="N8" s="2">
        <f t="shared" ca="1" si="0"/>
        <v>4633633.879999999</v>
      </c>
      <c r="O8" s="2">
        <f t="shared" ca="1" si="0"/>
        <v>5189669.9499999993</v>
      </c>
      <c r="P8" s="2">
        <f t="shared" ca="1" si="0"/>
        <v>5760533.6399999987</v>
      </c>
    </row>
    <row r="9" spans="5:16" ht="15" customHeight="1">
      <c r="E9" s="7" t="s">
        <v>12</v>
      </c>
      <c r="F9" s="8">
        <v>-84397.120000000024</v>
      </c>
      <c r="G9" s="8">
        <v>-71526.900000000023</v>
      </c>
      <c r="H9" s="2">
        <f t="shared" ref="H9:H44" si="1">F9*2</f>
        <v>-168794.24000000005</v>
      </c>
      <c r="L9" s="2">
        <f t="shared" ref="L9" si="2">F9</f>
        <v>-84397.120000000024</v>
      </c>
      <c r="M9" s="2">
        <f t="shared" ca="1" si="0"/>
        <v>-79333.290000000023</v>
      </c>
      <c r="N9" s="2">
        <f t="shared" ca="1" si="0"/>
        <v>-82506.620000000024</v>
      </c>
      <c r="O9" s="2">
        <f t="shared" ca="1" si="0"/>
        <v>-91582.35000000002</v>
      </c>
      <c r="P9" s="2">
        <f t="shared" ca="1" si="0"/>
        <v>-101656.41000000002</v>
      </c>
    </row>
    <row r="10" spans="5:16" ht="15" customHeight="1">
      <c r="E10" s="7" t="s">
        <v>13</v>
      </c>
      <c r="F10" s="27">
        <v>-25327.240000000005</v>
      </c>
      <c r="G10" s="27">
        <v>-29880.560000000005</v>
      </c>
      <c r="H10" s="2">
        <f t="shared" si="1"/>
        <v>-50654.48000000001</v>
      </c>
      <c r="L10" s="5">
        <f>F10</f>
        <v>-25327.240000000005</v>
      </c>
      <c r="M10" s="5">
        <f ca="1">ROUND(IF(RAND()&lt;0.5,RANDBETWEEN(1,10)/100*-1,RANDBETWEEN(1,12)/100)*L10,2)+L10</f>
        <v>-24314.150000000005</v>
      </c>
      <c r="N10" s="5">
        <f t="shared" ca="1" si="0"/>
        <v>-24800.430000000004</v>
      </c>
      <c r="O10" s="5">
        <f t="shared" ca="1" si="0"/>
        <v>-22568.390000000003</v>
      </c>
      <c r="P10" s="5">
        <f t="shared" ca="1" si="0"/>
        <v>-23922.49</v>
      </c>
    </row>
    <row r="11" spans="5:16" ht="15" customHeight="1">
      <c r="E11" s="7" t="s">
        <v>50</v>
      </c>
      <c r="F11" s="4">
        <v>250000</v>
      </c>
      <c r="G11" s="4">
        <v>259302.5</v>
      </c>
      <c r="H11" s="2">
        <f t="shared" si="1"/>
        <v>500000</v>
      </c>
      <c r="L11" s="4">
        <f>F11</f>
        <v>250000</v>
      </c>
      <c r="M11" s="4">
        <f ca="1">ROUND(IF(RAND()&lt;0.5,RANDBETWEEN(1,10)/100*-1,RANDBETWEEN(1,12)/100)*L11,2)+L11</f>
        <v>275000</v>
      </c>
      <c r="N11" s="4">
        <f t="shared" ca="1" si="0"/>
        <v>247500</v>
      </c>
      <c r="O11" s="4">
        <f t="shared" ca="1" si="0"/>
        <v>232650</v>
      </c>
      <c r="P11" s="4">
        <f t="shared" ca="1" si="0"/>
        <v>248935.5</v>
      </c>
    </row>
    <row r="12" spans="5:16" ht="15" customHeight="1">
      <c r="E12" s="1" t="s">
        <v>14</v>
      </c>
      <c r="F12" s="10">
        <v>4571659.6399999997</v>
      </c>
      <c r="G12" s="10">
        <v>5188987.7899999982</v>
      </c>
      <c r="H12" s="2">
        <f t="shared" si="1"/>
        <v>9143319.2799999993</v>
      </c>
      <c r="L12" s="2">
        <f>SUM(L8:L11)</f>
        <v>4821659.6399999987</v>
      </c>
      <c r="M12" s="2">
        <f ca="1">SUM(M8:M11)</f>
        <v>4759108.879999999</v>
      </c>
      <c r="N12" s="2">
        <f t="shared" ref="N12:P12" ca="1" si="3">SUM(N8:N11)</f>
        <v>4773826.8299999991</v>
      </c>
      <c r="O12" s="2">
        <f t="shared" ca="1" si="3"/>
        <v>5308169.21</v>
      </c>
      <c r="P12" s="2">
        <f t="shared" ca="1" si="3"/>
        <v>5883890.2399999984</v>
      </c>
    </row>
    <row r="13" spans="5:16" ht="4.5" customHeight="1">
      <c r="F13" s="8"/>
      <c r="G13" s="8"/>
    </row>
    <row r="14" spans="5:16" ht="15" customHeight="1">
      <c r="E14" s="11" t="s">
        <v>15</v>
      </c>
      <c r="F14" s="8"/>
      <c r="G14" s="8"/>
    </row>
    <row r="15" spans="5:16" ht="15" customHeight="1">
      <c r="E15" s="7" t="s">
        <v>16</v>
      </c>
      <c r="F15" s="8">
        <v>284551.28000000003</v>
      </c>
      <c r="G15" s="8">
        <v>341127.21000000008</v>
      </c>
      <c r="H15" s="2">
        <f t="shared" si="1"/>
        <v>569102.56000000006</v>
      </c>
      <c r="L15" s="2">
        <f ca="1">M19*-1</f>
        <v>313689.33</v>
      </c>
      <c r="M15" s="2">
        <f t="shared" ref="M15:P15" ca="1" si="4">N19*-1</f>
        <v>341921.37</v>
      </c>
      <c r="N15" s="2">
        <f t="shared" ca="1" si="4"/>
        <v>335082.94</v>
      </c>
      <c r="O15" s="2">
        <f t="shared" ca="1" si="4"/>
        <v>358538.75</v>
      </c>
      <c r="P15" s="2">
        <f t="shared" si="4"/>
        <v>0</v>
      </c>
    </row>
    <row r="16" spans="5:16" ht="15" customHeight="1">
      <c r="E16" s="7" t="s">
        <v>17</v>
      </c>
      <c r="F16" s="8">
        <v>1957692.28</v>
      </c>
      <c r="G16" s="8">
        <v>1882556.05</v>
      </c>
      <c r="H16" s="2">
        <f t="shared" si="1"/>
        <v>3915384.56</v>
      </c>
      <c r="L16" s="2">
        <f t="shared" ref="L16:L19" si="5">F16</f>
        <v>1957692.28</v>
      </c>
      <c r="M16" s="2">
        <f t="shared" ref="M16:P19" ca="1" si="6">ROUND(IF(RAND()&lt;0.5,RANDBETWEEN(1,10)/100*-1,RANDBETWEEN(1,12)/100)*L16,2)+L16</f>
        <v>2133884.59</v>
      </c>
      <c r="N16" s="2">
        <f t="shared" ca="1" si="6"/>
        <v>2027190.3599999999</v>
      </c>
      <c r="O16" s="2">
        <f t="shared" ca="1" si="6"/>
        <v>2189365.59</v>
      </c>
      <c r="P16" s="2">
        <f t="shared" ca="1" si="6"/>
        <v>2452089.46</v>
      </c>
    </row>
    <row r="17" spans="4:16" ht="15" customHeight="1">
      <c r="E17" s="7" t="s">
        <v>18</v>
      </c>
      <c r="F17" s="8">
        <v>104873.56000000001</v>
      </c>
      <c r="G17" s="8">
        <v>112113.72000000003</v>
      </c>
      <c r="H17" s="2">
        <f t="shared" si="1"/>
        <v>209747.12000000002</v>
      </c>
      <c r="L17" s="2">
        <f t="shared" si="5"/>
        <v>104873.56000000001</v>
      </c>
      <c r="M17" s="2">
        <f t="shared" ca="1" si="6"/>
        <v>117458.39000000001</v>
      </c>
      <c r="N17" s="2">
        <f t="shared" ca="1" si="6"/>
        <v>120982.14000000001</v>
      </c>
      <c r="O17" s="2">
        <f t="shared" ca="1" si="6"/>
        <v>117352.68000000001</v>
      </c>
      <c r="P17" s="2">
        <f t="shared" ca="1" si="6"/>
        <v>110311.52</v>
      </c>
    </row>
    <row r="18" spans="4:16" ht="15" customHeight="1">
      <c r="E18" s="7" t="s">
        <v>19</v>
      </c>
      <c r="F18" s="8">
        <v>98193.66</v>
      </c>
      <c r="G18" s="8">
        <v>90071.07</v>
      </c>
      <c r="H18" s="2">
        <f t="shared" si="1"/>
        <v>196387.32</v>
      </c>
      <c r="L18" s="2">
        <f t="shared" si="5"/>
        <v>98193.66</v>
      </c>
      <c r="M18" s="2">
        <f t="shared" ca="1" si="6"/>
        <v>103103.34</v>
      </c>
      <c r="N18" s="2">
        <f t="shared" ca="1" si="6"/>
        <v>94855.069999999992</v>
      </c>
      <c r="O18" s="2">
        <f t="shared" ca="1" si="6"/>
        <v>93906.51999999999</v>
      </c>
      <c r="P18" s="2">
        <f t="shared" ca="1" si="6"/>
        <v>105175.29999999999</v>
      </c>
    </row>
    <row r="19" spans="4:16" ht="15" customHeight="1">
      <c r="E19" s="7" t="s">
        <v>20</v>
      </c>
      <c r="F19" s="9">
        <v>-301624.36000000004</v>
      </c>
      <c r="G19" s="9">
        <v>-304577.87000000005</v>
      </c>
      <c r="H19" s="2">
        <f t="shared" si="1"/>
        <v>-603248.72000000009</v>
      </c>
      <c r="L19" s="4">
        <f t="shared" si="5"/>
        <v>-301624.36000000004</v>
      </c>
      <c r="M19" s="2">
        <f t="shared" ca="1" si="6"/>
        <v>-313689.33</v>
      </c>
      <c r="N19" s="2">
        <f t="shared" ca="1" si="6"/>
        <v>-341921.37</v>
      </c>
      <c r="O19" s="2">
        <f t="shared" ca="1" si="6"/>
        <v>-335082.94</v>
      </c>
      <c r="P19" s="2">
        <f t="shared" ca="1" si="6"/>
        <v>-358538.75</v>
      </c>
    </row>
    <row r="20" spans="4:16" ht="15" customHeight="1">
      <c r="E20" s="1" t="s">
        <v>21</v>
      </c>
      <c r="F20" s="9">
        <v>2143686.4200000004</v>
      </c>
      <c r="G20" s="9">
        <v>2121290.1800000002</v>
      </c>
      <c r="H20" s="2">
        <f t="shared" si="1"/>
        <v>4287372.8400000008</v>
      </c>
      <c r="L20" s="12">
        <f ca="1">SUM(L15:L19)</f>
        <v>2172824.4700000002</v>
      </c>
      <c r="M20" s="12">
        <f ca="1">SUM(M15:M19)</f>
        <v>2382678.36</v>
      </c>
      <c r="N20" s="12">
        <f ca="1">SUM(N15:N19)</f>
        <v>2236189.1399999997</v>
      </c>
      <c r="O20" s="12">
        <f ca="1">SUM(O15:O19)</f>
        <v>2424080.6</v>
      </c>
      <c r="P20" s="12">
        <f ca="1">SUM(P15:P19)</f>
        <v>2309037.5299999998</v>
      </c>
    </row>
    <row r="21" spans="4:16" ht="4.5" customHeight="1">
      <c r="F21" s="8"/>
      <c r="G21" s="8"/>
    </row>
    <row r="22" spans="4:16" ht="15" customHeight="1">
      <c r="E22" s="11" t="s">
        <v>22</v>
      </c>
      <c r="F22" s="8">
        <v>2427973.2199999983</v>
      </c>
      <c r="G22" s="8">
        <v>3067697.609999998</v>
      </c>
      <c r="H22" s="2">
        <f t="shared" si="1"/>
        <v>4855946.4399999967</v>
      </c>
      <c r="L22" s="2">
        <f ca="1">L12-L20</f>
        <v>2648835.1699999985</v>
      </c>
      <c r="M22" s="2">
        <f ca="1">M12-M20</f>
        <v>2376430.5199999991</v>
      </c>
      <c r="N22" s="2">
        <f ca="1">N12-N20</f>
        <v>2537637.6899999995</v>
      </c>
      <c r="O22" s="2">
        <f ca="1">O12-O20</f>
        <v>2884088.61</v>
      </c>
      <c r="P22" s="2">
        <f ca="1">P12-P20</f>
        <v>3574852.7099999986</v>
      </c>
    </row>
    <row r="23" spans="4:16" ht="4.5" customHeight="1">
      <c r="F23" s="8"/>
      <c r="G23" s="8"/>
    </row>
    <row r="24" spans="4:16" ht="15" customHeight="1">
      <c r="E24" s="1" t="s">
        <v>23</v>
      </c>
      <c r="F24" s="8"/>
      <c r="G24" s="8"/>
    </row>
    <row r="25" spans="4:16" ht="15" customHeight="1">
      <c r="D25" s="13"/>
      <c r="E25" s="7" t="s">
        <v>24</v>
      </c>
      <c r="F25" s="8">
        <v>952365</v>
      </c>
      <c r="G25" s="8">
        <v>1024582.84</v>
      </c>
      <c r="H25" s="2">
        <f t="shared" si="1"/>
        <v>1904730</v>
      </c>
      <c r="L25" s="2">
        <f t="shared" ref="L25:L41" si="7">F25</f>
        <v>952365</v>
      </c>
      <c r="M25" s="2">
        <f t="shared" ref="M25:P33" ca="1" si="8">ROUND(IF(RAND()&lt;0.5,RANDBETWEEN(1,10)/100*-1,RANDBETWEEN(1,12)/100)*L25,2)+L25</f>
        <v>857128.5</v>
      </c>
      <c r="N25" s="2">
        <f t="shared" ca="1" si="8"/>
        <v>814272.07</v>
      </c>
      <c r="O25" s="2">
        <f t="shared" ca="1" si="8"/>
        <v>822414.78999999992</v>
      </c>
      <c r="P25" s="2">
        <f t="shared" ca="1" si="8"/>
        <v>863535.52999999991</v>
      </c>
    </row>
    <row r="26" spans="4:16" ht="15" customHeight="1">
      <c r="D26" s="13"/>
      <c r="E26" s="7" t="s">
        <v>25</v>
      </c>
      <c r="F26" s="8">
        <v>49482.32</v>
      </c>
      <c r="G26" s="8">
        <v>53498.849999999991</v>
      </c>
      <c r="H26" s="2">
        <f t="shared" si="1"/>
        <v>98964.64</v>
      </c>
      <c r="L26" s="2">
        <f t="shared" si="7"/>
        <v>49482.32</v>
      </c>
      <c r="M26" s="2">
        <f t="shared" ca="1" si="8"/>
        <v>46018.559999999998</v>
      </c>
      <c r="N26" s="2">
        <f t="shared" ca="1" si="8"/>
        <v>44177.82</v>
      </c>
      <c r="O26" s="2">
        <f t="shared" ca="1" si="8"/>
        <v>44619.6</v>
      </c>
      <c r="P26" s="2">
        <f t="shared" ca="1" si="8"/>
        <v>45958.189999999995</v>
      </c>
    </row>
    <row r="27" spans="4:16" ht="15" customHeight="1">
      <c r="D27" s="13" t="s">
        <v>26</v>
      </c>
      <c r="E27" s="7" t="s">
        <v>27</v>
      </c>
      <c r="F27" s="8">
        <v>6525.3200000000006</v>
      </c>
      <c r="G27" s="8">
        <v>5770.68</v>
      </c>
      <c r="H27" s="2">
        <f t="shared" si="1"/>
        <v>13050.640000000001</v>
      </c>
      <c r="L27" s="2">
        <f t="shared" si="7"/>
        <v>6525.3200000000006</v>
      </c>
      <c r="M27" s="2">
        <f t="shared" ca="1" si="8"/>
        <v>6590.5700000000006</v>
      </c>
      <c r="N27" s="2">
        <f t="shared" ca="1" si="8"/>
        <v>5997.420000000001</v>
      </c>
      <c r="O27" s="2">
        <f t="shared" ca="1" si="8"/>
        <v>6717.1100000000006</v>
      </c>
      <c r="P27" s="2">
        <f t="shared" ca="1" si="8"/>
        <v>7321.6500000000005</v>
      </c>
    </row>
    <row r="28" spans="4:16" ht="15" customHeight="1">
      <c r="D28" s="13"/>
      <c r="E28" s="7" t="s">
        <v>49</v>
      </c>
      <c r="F28" s="8">
        <v>216630.93999999997</v>
      </c>
      <c r="G28" s="8">
        <v>183445.24999999997</v>
      </c>
      <c r="H28" s="2">
        <f t="shared" si="1"/>
        <v>433261.87999999995</v>
      </c>
      <c r="L28" s="2">
        <f t="shared" si="7"/>
        <v>216630.93999999997</v>
      </c>
      <c r="M28" s="2">
        <f t="shared" ca="1" si="8"/>
        <v>225296.17999999996</v>
      </c>
      <c r="N28" s="2">
        <f t="shared" ca="1" si="8"/>
        <v>207272.48999999996</v>
      </c>
      <c r="O28" s="2">
        <f t="shared" ca="1" si="8"/>
        <v>205199.76999999996</v>
      </c>
      <c r="P28" s="2">
        <f t="shared" ca="1" si="8"/>
        <v>196991.77999999997</v>
      </c>
    </row>
    <row r="29" spans="4:16" ht="15" customHeight="1">
      <c r="D29" s="13"/>
      <c r="E29" s="7" t="s">
        <v>29</v>
      </c>
      <c r="F29" s="8">
        <v>35568.36</v>
      </c>
      <c r="G29" s="8">
        <v>39641.370000000003</v>
      </c>
      <c r="H29" s="2">
        <f t="shared" si="1"/>
        <v>71136.72</v>
      </c>
      <c r="L29" s="2">
        <f t="shared" si="7"/>
        <v>35568.36</v>
      </c>
      <c r="M29" s="2">
        <f t="shared" ca="1" si="8"/>
        <v>33078.57</v>
      </c>
      <c r="N29" s="2">
        <f t="shared" ca="1" si="8"/>
        <v>34732.5</v>
      </c>
      <c r="O29" s="2">
        <f t="shared" ca="1" si="8"/>
        <v>31259.25</v>
      </c>
      <c r="P29" s="2">
        <f t="shared" ca="1" si="8"/>
        <v>34697.769999999997</v>
      </c>
    </row>
    <row r="30" spans="4:16" ht="15" customHeight="1">
      <c r="D30" s="13" t="s">
        <v>26</v>
      </c>
      <c r="E30" s="7" t="s">
        <v>30</v>
      </c>
      <c r="F30" s="8">
        <v>63524.859999999993</v>
      </c>
      <c r="G30" s="8">
        <v>53830.459999999992</v>
      </c>
      <c r="H30" s="2">
        <f t="shared" si="1"/>
        <v>127049.71999999999</v>
      </c>
      <c r="L30" s="2">
        <f t="shared" si="7"/>
        <v>63524.859999999993</v>
      </c>
      <c r="M30" s="2">
        <f t="shared" ca="1" si="8"/>
        <v>70512.59</v>
      </c>
      <c r="N30" s="2">
        <f t="shared" ca="1" si="8"/>
        <v>76858.720000000001</v>
      </c>
      <c r="O30" s="2">
        <f t="shared" ca="1" si="8"/>
        <v>76090.13</v>
      </c>
      <c r="P30" s="2">
        <f t="shared" ca="1" si="8"/>
        <v>74568.33</v>
      </c>
    </row>
    <row r="31" spans="4:16" ht="15" customHeight="1">
      <c r="D31" s="13"/>
      <c r="E31" s="7" t="s">
        <v>31</v>
      </c>
      <c r="F31" s="8">
        <v>125368</v>
      </c>
      <c r="G31" s="8">
        <v>168367.84</v>
      </c>
      <c r="H31" s="2">
        <f t="shared" si="1"/>
        <v>250736</v>
      </c>
      <c r="L31" s="2">
        <f t="shared" si="7"/>
        <v>125368</v>
      </c>
      <c r="M31" s="2">
        <f t="shared" ca="1" si="8"/>
        <v>132890.07999999999</v>
      </c>
      <c r="N31" s="2">
        <f t="shared" ca="1" si="8"/>
        <v>130232.27999999998</v>
      </c>
      <c r="O31" s="2">
        <f t="shared" ca="1" si="8"/>
        <v>136743.88999999998</v>
      </c>
      <c r="P31" s="2">
        <f t="shared" ca="1" si="8"/>
        <v>151785.71999999997</v>
      </c>
    </row>
    <row r="32" spans="4:16" ht="15" customHeight="1">
      <c r="D32" s="13"/>
      <c r="E32" s="7" t="s">
        <v>32</v>
      </c>
      <c r="F32" s="8">
        <v>11158.320000000002</v>
      </c>
      <c r="G32" s="8">
        <v>11203.930000000002</v>
      </c>
      <c r="H32" s="2">
        <f t="shared" si="1"/>
        <v>22316.640000000003</v>
      </c>
      <c r="L32" s="2">
        <f t="shared" si="7"/>
        <v>11158.320000000002</v>
      </c>
      <c r="M32" s="2">
        <f t="shared" ca="1" si="8"/>
        <v>10711.990000000002</v>
      </c>
      <c r="N32" s="2">
        <f t="shared" ca="1" si="8"/>
        <v>10390.630000000001</v>
      </c>
      <c r="O32" s="2">
        <f t="shared" ca="1" si="8"/>
        <v>10182.820000000002</v>
      </c>
      <c r="P32" s="2">
        <f t="shared" ca="1" si="8"/>
        <v>10386.480000000001</v>
      </c>
    </row>
    <row r="33" spans="4:16" ht="15" customHeight="1">
      <c r="D33" s="13"/>
      <c r="E33" s="7" t="s">
        <v>33</v>
      </c>
      <c r="F33" s="8">
        <v>4907.8599999999997</v>
      </c>
      <c r="G33" s="8">
        <v>4300.91</v>
      </c>
      <c r="H33" s="2">
        <f t="shared" si="1"/>
        <v>9815.7199999999993</v>
      </c>
      <c r="L33" s="2">
        <f t="shared" si="7"/>
        <v>4907.8599999999997</v>
      </c>
      <c r="M33" s="2">
        <f t="shared" ca="1" si="8"/>
        <v>4858.78</v>
      </c>
      <c r="N33" s="2">
        <f t="shared" ca="1" si="8"/>
        <v>4615.84</v>
      </c>
      <c r="O33" s="2">
        <f t="shared" ca="1" si="8"/>
        <v>4431.21</v>
      </c>
      <c r="P33" s="2">
        <f t="shared" ca="1" si="8"/>
        <v>4697.08</v>
      </c>
    </row>
    <row r="34" spans="4:16" ht="15" customHeight="1">
      <c r="D34" s="13" t="s">
        <v>26</v>
      </c>
      <c r="E34" s="7" t="s">
        <v>34</v>
      </c>
      <c r="F34" s="8">
        <v>3366</v>
      </c>
      <c r="G34" s="8">
        <v>3593</v>
      </c>
      <c r="H34" s="2">
        <f t="shared" si="1"/>
        <v>6732</v>
      </c>
      <c r="L34" s="2">
        <f t="shared" si="7"/>
        <v>3366</v>
      </c>
      <c r="M34" s="2">
        <f>ROUND(L34*1.022,0)</f>
        <v>3440</v>
      </c>
      <c r="N34" s="2">
        <f t="shared" ref="N34:P34" si="9">ROUND(M34*1.022,0)</f>
        <v>3516</v>
      </c>
      <c r="O34" s="2">
        <f t="shared" si="9"/>
        <v>3593</v>
      </c>
      <c r="P34" s="2">
        <f t="shared" si="9"/>
        <v>3672</v>
      </c>
    </row>
    <row r="35" spans="4:16" ht="15" customHeight="1">
      <c r="D35" s="13"/>
      <c r="E35" s="7" t="s">
        <v>35</v>
      </c>
      <c r="F35" s="8">
        <v>5599.66</v>
      </c>
      <c r="G35" s="8">
        <v>5931.7300000000005</v>
      </c>
      <c r="H35" s="2">
        <f t="shared" si="1"/>
        <v>11199.32</v>
      </c>
      <c r="L35" s="2">
        <f t="shared" si="7"/>
        <v>5599.66</v>
      </c>
      <c r="M35" s="2">
        <f ca="1">ROUND(IF(RAND()&lt;0.5,RANDBETWEEN(1,10)/100*-1,RANDBETWEEN(1,12)/100)*L35,2)+L35</f>
        <v>5711.65</v>
      </c>
      <c r="N35" s="2">
        <f ca="1">ROUND(IF(RAND()&lt;0.5,RANDBETWEEN(1,10)/100*-1,RANDBETWEEN(1,12)/100)*M35,2)+M35</f>
        <v>5825.8799999999992</v>
      </c>
      <c r="O35" s="2">
        <f ca="1">ROUND(IF(RAND()&lt;0.5,RANDBETWEEN(1,10)/100*-1,RANDBETWEEN(1,12)/100)*N35,2)+N35</f>
        <v>5884.1399999999994</v>
      </c>
      <c r="P35" s="2">
        <f ca="1">ROUND(IF(RAND()&lt;0.5,RANDBETWEEN(1,10)/100*-1,RANDBETWEEN(1,12)/100)*O35,2)+O35</f>
        <v>5531.0899999999992</v>
      </c>
    </row>
    <row r="36" spans="4:16" ht="15" customHeight="1">
      <c r="D36" s="13" t="s">
        <v>26</v>
      </c>
      <c r="E36" s="7" t="s">
        <v>36</v>
      </c>
      <c r="F36" s="8">
        <v>64800</v>
      </c>
      <c r="G36" s="8">
        <v>32400</v>
      </c>
      <c r="H36" s="2">
        <f t="shared" si="1"/>
        <v>129600</v>
      </c>
      <c r="L36" s="2">
        <f t="shared" si="7"/>
        <v>64800</v>
      </c>
      <c r="M36" s="2">
        <f>2600*12</f>
        <v>31200</v>
      </c>
      <c r="N36" s="2">
        <f>2600*12</f>
        <v>31200</v>
      </c>
      <c r="O36" s="2">
        <f>2700*12</f>
        <v>32400</v>
      </c>
      <c r="P36" s="2">
        <f>2700*12</f>
        <v>32400</v>
      </c>
    </row>
    <row r="37" spans="4:16" ht="15" customHeight="1">
      <c r="D37" s="13"/>
      <c r="E37" s="7" t="s">
        <v>37</v>
      </c>
      <c r="F37" s="8">
        <v>1189.6600000000001</v>
      </c>
      <c r="G37" s="8">
        <v>1308.1100000000001</v>
      </c>
      <c r="H37" s="2">
        <f t="shared" si="1"/>
        <v>2379.3200000000002</v>
      </c>
      <c r="L37" s="2">
        <f t="shared" si="7"/>
        <v>1189.6600000000001</v>
      </c>
      <c r="M37" s="2">
        <f t="shared" ref="M37:P41" ca="1" si="10">ROUND(IF(RAND()&lt;0.5,RANDBETWEEN(1,10)/100*-1,RANDBETWEEN(1,12)/100)*L37,2)+L37</f>
        <v>1261.04</v>
      </c>
      <c r="N37" s="2">
        <f t="shared" ca="1" si="10"/>
        <v>1273.6499999999999</v>
      </c>
      <c r="O37" s="2">
        <f t="shared" ca="1" si="10"/>
        <v>1197.2299999999998</v>
      </c>
      <c r="P37" s="2">
        <f t="shared" ca="1" si="10"/>
        <v>1113.4199999999998</v>
      </c>
    </row>
    <row r="38" spans="4:16" ht="15" customHeight="1">
      <c r="D38" s="13"/>
      <c r="E38" s="7" t="s">
        <v>38</v>
      </c>
      <c r="F38" s="8">
        <v>47333.98</v>
      </c>
      <c r="G38" s="8">
        <v>52566.9</v>
      </c>
      <c r="H38" s="2">
        <f t="shared" si="1"/>
        <v>94667.96</v>
      </c>
      <c r="L38" s="2">
        <f t="shared" si="7"/>
        <v>47333.98</v>
      </c>
      <c r="M38" s="2">
        <f t="shared" ca="1" si="10"/>
        <v>50647.360000000001</v>
      </c>
      <c r="N38" s="2">
        <f t="shared" ca="1" si="10"/>
        <v>51153.83</v>
      </c>
      <c r="O38" s="2">
        <f t="shared" ca="1" si="10"/>
        <v>53199.98</v>
      </c>
      <c r="P38" s="2">
        <f t="shared" ca="1" si="10"/>
        <v>55859.98</v>
      </c>
    </row>
    <row r="39" spans="4:16" ht="15" customHeight="1">
      <c r="D39" s="13"/>
      <c r="E39" s="7" t="s">
        <v>39</v>
      </c>
      <c r="F39" s="8">
        <v>62460.86</v>
      </c>
      <c r="G39" s="8">
        <v>61254.43</v>
      </c>
      <c r="H39" s="2">
        <f t="shared" si="1"/>
        <v>124921.72</v>
      </c>
      <c r="L39" s="2">
        <f t="shared" si="7"/>
        <v>62460.86</v>
      </c>
      <c r="M39" s="2">
        <f t="shared" ca="1" si="10"/>
        <v>63710.080000000002</v>
      </c>
      <c r="N39" s="2">
        <f t="shared" ca="1" si="10"/>
        <v>59887.48</v>
      </c>
      <c r="O39" s="2">
        <f t="shared" ca="1" si="10"/>
        <v>55695.360000000001</v>
      </c>
      <c r="P39" s="2">
        <f t="shared" ca="1" si="10"/>
        <v>54581.45</v>
      </c>
    </row>
    <row r="40" spans="4:16" ht="15" customHeight="1">
      <c r="D40" s="13"/>
      <c r="E40" s="7" t="s">
        <v>40</v>
      </c>
      <c r="F40" s="8">
        <v>16492.199999999997</v>
      </c>
      <c r="G40" s="8">
        <v>17069.259999999998</v>
      </c>
      <c r="H40" s="2">
        <f t="shared" si="1"/>
        <v>32984.399999999994</v>
      </c>
      <c r="L40" s="2">
        <f t="shared" si="7"/>
        <v>16492.199999999997</v>
      </c>
      <c r="M40" s="2">
        <f t="shared" ca="1" si="10"/>
        <v>18471.259999999998</v>
      </c>
      <c r="N40" s="2">
        <f t="shared" ca="1" si="10"/>
        <v>16808.849999999999</v>
      </c>
      <c r="O40" s="2">
        <f t="shared" ca="1" si="10"/>
        <v>18657.82</v>
      </c>
      <c r="P40" s="2">
        <f t="shared" ca="1" si="10"/>
        <v>17165.189999999999</v>
      </c>
    </row>
    <row r="41" spans="4:16" ht="15" customHeight="1">
      <c r="D41" s="13" t="s">
        <v>26</v>
      </c>
      <c r="E41" s="7" t="s">
        <v>41</v>
      </c>
      <c r="F41" s="9">
        <v>192015.06</v>
      </c>
      <c r="G41" s="9">
        <v>201652.67</v>
      </c>
      <c r="H41" s="2">
        <f t="shared" si="1"/>
        <v>384030.12</v>
      </c>
      <c r="L41" s="4">
        <f t="shared" si="7"/>
        <v>192015.06</v>
      </c>
      <c r="M41" s="4">
        <f t="shared" ca="1" si="10"/>
        <v>190094.91</v>
      </c>
      <c r="N41" s="4">
        <f t="shared" ca="1" si="10"/>
        <v>172986.37</v>
      </c>
      <c r="O41" s="4">
        <f t="shared" ca="1" si="10"/>
        <v>159147.46</v>
      </c>
      <c r="P41" s="4">
        <f t="shared" ca="1" si="10"/>
        <v>154373.03999999998</v>
      </c>
    </row>
    <row r="42" spans="4:16" ht="15" customHeight="1">
      <c r="E42" s="1" t="s">
        <v>42</v>
      </c>
      <c r="F42" s="9">
        <v>1390533.24</v>
      </c>
      <c r="G42" s="9">
        <v>1920418.2299999997</v>
      </c>
      <c r="H42" s="2">
        <f t="shared" si="1"/>
        <v>2781066.48</v>
      </c>
      <c r="L42" s="4">
        <f>SUM(L25:L41)</f>
        <v>1858788.4000000001</v>
      </c>
      <c r="M42" s="4">
        <f ca="1">SUM(M25:M41)</f>
        <v>1751622.1200000003</v>
      </c>
      <c r="N42" s="4">
        <f ca="1">SUM(N25:N41)</f>
        <v>1671201.8299999996</v>
      </c>
      <c r="O42" s="4">
        <f ca="1">SUM(O25:O41)</f>
        <v>1667433.5599999998</v>
      </c>
      <c r="P42" s="4">
        <f ca="1">SUM(P25:P41)</f>
        <v>1714638.7</v>
      </c>
    </row>
    <row r="43" spans="4:16" ht="4.5" customHeight="1">
      <c r="F43" s="8">
        <v>0</v>
      </c>
      <c r="G43" s="8"/>
    </row>
    <row r="44" spans="4:16" ht="15" customHeight="1" thickBot="1">
      <c r="E44" s="1" t="s">
        <v>43</v>
      </c>
      <c r="F44" s="14">
        <v>1037439.9799999984</v>
      </c>
      <c r="G44" s="14">
        <v>1147279.3799999983</v>
      </c>
      <c r="H44" s="2">
        <f t="shared" si="1"/>
        <v>2074879.9599999967</v>
      </c>
      <c r="L44" s="15">
        <f ca="1">L22-L42</f>
        <v>790046.76999999839</v>
      </c>
      <c r="M44" s="15">
        <f ca="1">M22-M42</f>
        <v>624808.39999999874</v>
      </c>
      <c r="N44" s="15">
        <f ca="1">N22-N42</f>
        <v>866435.85999999987</v>
      </c>
      <c r="O44" s="15">
        <f ca="1">O22-O42</f>
        <v>1216655.05</v>
      </c>
      <c r="P44" s="15">
        <f ca="1">P22-P42</f>
        <v>1860214.0099999986</v>
      </c>
    </row>
    <row r="45" spans="4:16" ht="6" customHeight="1" thickTop="1"/>
    <row r="46" spans="4:16" ht="15" customHeight="1"/>
    <row r="47" spans="4:16" ht="15" customHeight="1"/>
    <row r="48" spans="4:1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spans="5:16" ht="15" customHeight="1"/>
    <row r="66" spans="5:16" ht="15" customHeight="1"/>
    <row r="67" spans="5:16" ht="15" customHeight="1"/>
    <row r="68" spans="5:16" ht="15" customHeight="1"/>
    <row r="69" spans="5:16" ht="15" customHeight="1"/>
    <row r="70" spans="5:16" ht="15" customHeight="1"/>
    <row r="71" spans="5:16" ht="15" customHeight="1"/>
    <row r="72" spans="5:16" ht="15" customHeight="1"/>
    <row r="73" spans="5:16" ht="15" customHeight="1"/>
    <row r="74" spans="5:16" ht="15" customHeight="1"/>
    <row r="75" spans="5:16" ht="15" customHeight="1">
      <c r="E75" s="1" t="s">
        <v>1</v>
      </c>
      <c r="H75" s="1" t="s">
        <v>1</v>
      </c>
      <c r="I75" s="1"/>
      <c r="J75" s="1"/>
      <c r="K75" s="1"/>
    </row>
    <row r="76" spans="5:16" ht="15" customHeight="1">
      <c r="E76" s="1" t="s">
        <v>2</v>
      </c>
      <c r="H76" s="1" t="s">
        <v>2</v>
      </c>
      <c r="I76" s="1"/>
      <c r="J76" s="1"/>
      <c r="K76" s="1"/>
    </row>
    <row r="77" spans="5:16" ht="15" customHeight="1">
      <c r="E77" s="3" t="s">
        <v>3</v>
      </c>
      <c r="F77" s="4"/>
      <c r="G77" s="4"/>
      <c r="H77" s="3" t="s">
        <v>3</v>
      </c>
      <c r="I77" s="3"/>
      <c r="J77" s="3"/>
      <c r="K77" s="3"/>
      <c r="L77" s="4"/>
      <c r="M77" s="4"/>
      <c r="N77" s="4"/>
      <c r="O77" s="4"/>
      <c r="P77" s="4"/>
    </row>
    <row r="78" spans="5:16" ht="15" customHeight="1">
      <c r="F78" s="6" t="s">
        <v>9</v>
      </c>
      <c r="G78" s="6" t="s">
        <v>8</v>
      </c>
      <c r="H78"/>
      <c r="I78"/>
      <c r="J78"/>
      <c r="K78"/>
      <c r="L78" s="6" t="s">
        <v>5</v>
      </c>
      <c r="M78" s="6" t="s">
        <v>6</v>
      </c>
      <c r="N78" s="6" t="s">
        <v>7</v>
      </c>
      <c r="O78" s="6" t="s">
        <v>8</v>
      </c>
      <c r="P78" s="6" t="s">
        <v>9</v>
      </c>
    </row>
    <row r="79" spans="5:16" ht="15" customHeight="1">
      <c r="E79" s="1" t="s">
        <v>10</v>
      </c>
      <c r="F79" s="8" t="e">
        <f>#REF!</f>
        <v>#REF!</v>
      </c>
      <c r="G79" s="8" t="e">
        <f>#REF!</f>
        <v>#REF!</v>
      </c>
      <c r="H79" s="1" t="s">
        <v>10</v>
      </c>
      <c r="I79" s="1"/>
      <c r="J79" s="1"/>
      <c r="K79" s="1"/>
      <c r="L79" s="8">
        <f>L12</f>
        <v>4821659.6399999987</v>
      </c>
      <c r="M79" s="8">
        <f ca="1">M12</f>
        <v>4759108.879999999</v>
      </c>
      <c r="N79" s="8">
        <f ca="1">N12</f>
        <v>4773826.8299999991</v>
      </c>
      <c r="O79" s="8">
        <f ca="1">O12</f>
        <v>5308169.21</v>
      </c>
      <c r="P79" s="8">
        <f ca="1">P12</f>
        <v>5883890.2399999984</v>
      </c>
    </row>
    <row r="80" spans="5:16" ht="15" customHeight="1">
      <c r="E80" s="1" t="s">
        <v>44</v>
      </c>
      <c r="F80" s="9" t="e">
        <f>#REF!</f>
        <v>#REF!</v>
      </c>
      <c r="G80" s="9" t="e">
        <f>#REF!</f>
        <v>#REF!</v>
      </c>
      <c r="H80" s="1" t="s">
        <v>44</v>
      </c>
      <c r="I80" s="1"/>
      <c r="J80" s="1"/>
      <c r="K80" s="1"/>
      <c r="L80" s="9">
        <f ca="1">L20</f>
        <v>2172824.4700000002</v>
      </c>
      <c r="M80" s="9">
        <f ca="1">M20</f>
        <v>2382678.36</v>
      </c>
      <c r="N80" s="9">
        <f ca="1">N20</f>
        <v>2236189.1399999997</v>
      </c>
      <c r="O80" s="9">
        <f ca="1">O20</f>
        <v>2424080.6</v>
      </c>
      <c r="P80" s="9">
        <f ca="1">P20</f>
        <v>2309037.5299999998</v>
      </c>
    </row>
    <row r="81" spans="4:16" ht="15" customHeight="1">
      <c r="E81" s="11" t="s">
        <v>22</v>
      </c>
      <c r="F81" s="8" t="e">
        <f>#REF!</f>
        <v>#REF!</v>
      </c>
      <c r="G81" s="8" t="e">
        <f>#REF!</f>
        <v>#REF!</v>
      </c>
      <c r="H81" s="11" t="s">
        <v>22</v>
      </c>
      <c r="I81" s="11"/>
      <c r="J81" s="11"/>
      <c r="K81" s="11"/>
      <c r="L81" s="8">
        <f ca="1">L22</f>
        <v>2648835.1699999985</v>
      </c>
      <c r="M81" s="8">
        <f ca="1">M22</f>
        <v>2376430.5199999991</v>
      </c>
      <c r="N81" s="8">
        <f ca="1">N22</f>
        <v>2537637.6899999995</v>
      </c>
      <c r="O81" s="8">
        <f ca="1">O22</f>
        <v>2884088.61</v>
      </c>
      <c r="P81" s="8">
        <f ca="1">P22</f>
        <v>3574852.7099999986</v>
      </c>
    </row>
    <row r="82" spans="4:16" ht="15" customHeight="1">
      <c r="E82" s="1" t="s">
        <v>23</v>
      </c>
      <c r="F82" s="9" t="e">
        <f>#REF!</f>
        <v>#REF!</v>
      </c>
      <c r="G82" s="9" t="e">
        <f>#REF!</f>
        <v>#REF!</v>
      </c>
      <c r="H82" s="1" t="s">
        <v>23</v>
      </c>
      <c r="I82" s="1"/>
      <c r="J82" s="1"/>
      <c r="K82" s="1"/>
      <c r="L82" s="9">
        <f>L42</f>
        <v>1858788.4000000001</v>
      </c>
      <c r="M82" s="9">
        <f ca="1">M42</f>
        <v>1751622.1200000003</v>
      </c>
      <c r="N82" s="9">
        <f ca="1">N42</f>
        <v>1671201.8299999996</v>
      </c>
      <c r="O82" s="9">
        <f ca="1">O42</f>
        <v>1667433.5599999998</v>
      </c>
      <c r="P82" s="9">
        <f ca="1">P42</f>
        <v>1714638.7</v>
      </c>
    </row>
    <row r="83" spans="4:16" ht="15" customHeight="1" thickBot="1">
      <c r="E83" s="1" t="s">
        <v>43</v>
      </c>
      <c r="F83" s="14" t="e">
        <f>#REF!</f>
        <v>#REF!</v>
      </c>
      <c r="G83" s="14" t="e">
        <f>#REF!</f>
        <v>#REF!</v>
      </c>
      <c r="H83" s="1" t="s">
        <v>43</v>
      </c>
      <c r="I83" s="1"/>
      <c r="J83" s="1"/>
      <c r="K83" s="1"/>
      <c r="L83" s="14">
        <f ca="1">L44</f>
        <v>790046.76999999839</v>
      </c>
      <c r="M83" s="14">
        <f ca="1">M44</f>
        <v>624808.39999999874</v>
      </c>
      <c r="N83" s="14">
        <f ca="1">N44</f>
        <v>866435.85999999987</v>
      </c>
      <c r="O83" s="14">
        <f ca="1">O44</f>
        <v>1216655.05</v>
      </c>
      <c r="P83" s="14">
        <f ca="1">P44</f>
        <v>1860214.0099999986</v>
      </c>
    </row>
    <row r="84" spans="4:16" ht="5.25" customHeight="1" thickTop="1"/>
    <row r="85" spans="4:16" ht="15" customHeight="1"/>
    <row r="86" spans="4:16" ht="15" customHeight="1"/>
    <row r="87" spans="4:16" ht="15" customHeight="1"/>
    <row r="88" spans="4:16" ht="15" customHeight="1"/>
    <row r="89" spans="4:16" ht="15" customHeight="1"/>
    <row r="90" spans="4:16" ht="15" customHeight="1">
      <c r="H90" s="16"/>
      <c r="I90" s="16"/>
      <c r="J90" s="16"/>
      <c r="K90" s="16"/>
    </row>
    <row r="91" spans="4:16" ht="15" customHeight="1"/>
    <row r="92" spans="4:16" ht="15" customHeight="1"/>
    <row r="93" spans="4:16" s="2" customFormat="1" ht="15" customHeight="1">
      <c r="D93"/>
      <c r="E93"/>
    </row>
    <row r="94" spans="4:16" s="2" customFormat="1" ht="15" customHeight="1">
      <c r="D94"/>
      <c r="E94"/>
    </row>
    <row r="95" spans="4:16" s="2" customFormat="1" ht="15" customHeight="1">
      <c r="D95"/>
      <c r="E95"/>
    </row>
    <row r="96" spans="4:16" s="2" customFormat="1" ht="15" customHeight="1">
      <c r="D96"/>
      <c r="E96"/>
    </row>
    <row r="97" spans="4:15" s="2" customFormat="1" ht="15" customHeight="1">
      <c r="D97"/>
      <c r="E97"/>
    </row>
    <row r="98" spans="4:15" s="2" customFormat="1" ht="15" customHeight="1">
      <c r="D98"/>
      <c r="E98"/>
      <c r="O98" s="17"/>
    </row>
    <row r="99" spans="4:15" s="2" customFormat="1" ht="15" customHeight="1">
      <c r="D99"/>
      <c r="E99"/>
    </row>
    <row r="100" spans="4:15" s="2" customFormat="1" ht="15" customHeight="1">
      <c r="D100"/>
      <c r="E100"/>
    </row>
    <row r="101" spans="4:15" s="2" customFormat="1" ht="15" customHeight="1">
      <c r="D101"/>
      <c r="E101"/>
      <c r="G101" s="16"/>
    </row>
    <row r="102" spans="4:15" s="2" customFormat="1" ht="15" customHeight="1">
      <c r="D102"/>
      <c r="E102" s="1" t="str">
        <f t="shared" ref="E102:E110" si="11">E75</f>
        <v>Majiko</v>
      </c>
    </row>
    <row r="103" spans="4:15" s="2" customFormat="1" ht="15" customHeight="1">
      <c r="D103"/>
      <c r="E103" s="1" t="str">
        <f>E76&amp;" avec variation en $ et %"</f>
        <v>État des résultats  avec variation en $ et %</v>
      </c>
    </row>
    <row r="104" spans="4:15" s="2" customFormat="1" ht="15" customHeight="1">
      <c r="D104"/>
      <c r="E104" s="3" t="str">
        <f t="shared" si="11"/>
        <v>Pour les exercices financiers terminés en</v>
      </c>
      <c r="F104" s="4"/>
      <c r="G104" s="4"/>
    </row>
    <row r="105" spans="4:15" s="2" customFormat="1" ht="15" customHeight="1">
      <c r="D105"/>
      <c r="E105"/>
      <c r="F105" s="6" t="e">
        <f>#REF!</f>
        <v>#REF!</v>
      </c>
      <c r="G105" s="6" t="e">
        <f>#REF!</f>
        <v>#REF!</v>
      </c>
    </row>
    <row r="106" spans="4:15" s="2" customFormat="1" ht="15" customHeight="1">
      <c r="D106"/>
      <c r="E106" s="1" t="str">
        <f t="shared" si="11"/>
        <v>Revenus</v>
      </c>
      <c r="F106" s="8" t="e">
        <f>#REF!</f>
        <v>#REF!</v>
      </c>
      <c r="G106" s="8" t="e">
        <f>#REF!</f>
        <v>#REF!</v>
      </c>
    </row>
    <row r="107" spans="4:15" s="2" customFormat="1" ht="15" customHeight="1">
      <c r="D107"/>
      <c r="E107" s="1" t="str">
        <f t="shared" si="11"/>
        <v>Coût marchandises vendues</v>
      </c>
      <c r="F107" s="9" t="e">
        <f>#REF!</f>
        <v>#REF!</v>
      </c>
      <c r="G107" s="9" t="e">
        <f>#REF!</f>
        <v>#REF!</v>
      </c>
    </row>
    <row r="108" spans="4:15" s="2" customFormat="1" ht="15" customHeight="1">
      <c r="D108"/>
      <c r="E108" s="11" t="str">
        <f t="shared" si="11"/>
        <v>Bénéfice brut</v>
      </c>
      <c r="F108" s="8" t="e">
        <f>#REF!</f>
        <v>#REF!</v>
      </c>
      <c r="G108" s="8" t="e">
        <f>#REF!</f>
        <v>#REF!</v>
      </c>
    </row>
    <row r="109" spans="4:15" s="2" customFormat="1" ht="15" customHeight="1">
      <c r="D109"/>
      <c r="E109" s="1" t="str">
        <f t="shared" si="11"/>
        <v>Charges d'exploitation</v>
      </c>
      <c r="F109" s="9" t="e">
        <f>#REF!</f>
        <v>#REF!</v>
      </c>
      <c r="G109" s="9" t="e">
        <f>#REF!</f>
        <v>#REF!</v>
      </c>
    </row>
    <row r="110" spans="4:15" s="2" customFormat="1" ht="15" customHeight="1" thickBot="1">
      <c r="D110"/>
      <c r="E110" s="1" t="str">
        <f t="shared" si="11"/>
        <v>Bénéfice net</v>
      </c>
      <c r="F110" s="14" t="e">
        <f>#REF!</f>
        <v>#REF!</v>
      </c>
      <c r="G110" s="14" t="e">
        <f>#REF!</f>
        <v>#REF!</v>
      </c>
    </row>
    <row r="111" spans="4:15" s="2" customFormat="1" ht="4.1500000000000004" customHeight="1" thickTop="1">
      <c r="D111"/>
      <c r="E111"/>
    </row>
    <row r="112" spans="4:15" s="2" customFormat="1" ht="15" customHeight="1">
      <c r="D112"/>
      <c r="E112"/>
    </row>
    <row r="113" spans="4:7" s="2" customFormat="1" ht="15" customHeight="1">
      <c r="D113"/>
      <c r="E113"/>
      <c r="F113" s="6" t="e">
        <f t="shared" ref="F113:F118" si="12">G105</f>
        <v>#REF!</v>
      </c>
      <c r="G113" s="6" t="e">
        <f>#REF!</f>
        <v>#REF!</v>
      </c>
    </row>
    <row r="114" spans="4:7" s="2" customFormat="1" ht="15" customHeight="1">
      <c r="D114"/>
      <c r="E114" s="1" t="str">
        <f t="shared" ref="E114:E118" si="13">E106</f>
        <v>Revenus</v>
      </c>
      <c r="F114" s="8" t="e">
        <f t="shared" si="12"/>
        <v>#REF!</v>
      </c>
      <c r="G114" s="8" t="e">
        <f>#REF!</f>
        <v>#REF!</v>
      </c>
    </row>
    <row r="115" spans="4:7" s="2" customFormat="1" ht="15" customHeight="1">
      <c r="D115"/>
      <c r="E115" s="1" t="str">
        <f t="shared" si="13"/>
        <v>Coût marchandises vendues</v>
      </c>
      <c r="F115" s="9" t="e">
        <f t="shared" si="12"/>
        <v>#REF!</v>
      </c>
      <c r="G115" s="9" t="e">
        <f>#REF!</f>
        <v>#REF!</v>
      </c>
    </row>
    <row r="116" spans="4:7" s="2" customFormat="1" ht="15" customHeight="1">
      <c r="D116"/>
      <c r="E116" s="11" t="str">
        <f t="shared" si="13"/>
        <v>Bénéfice brut</v>
      </c>
      <c r="F116" s="8" t="e">
        <f t="shared" si="12"/>
        <v>#REF!</v>
      </c>
      <c r="G116" s="8" t="e">
        <f>#REF!</f>
        <v>#REF!</v>
      </c>
    </row>
    <row r="117" spans="4:7" s="2" customFormat="1" ht="15" customHeight="1">
      <c r="D117"/>
      <c r="E117" s="1" t="str">
        <f t="shared" si="13"/>
        <v>Charges d'exploitation</v>
      </c>
      <c r="F117" s="9" t="e">
        <f t="shared" si="12"/>
        <v>#REF!</v>
      </c>
      <c r="G117" s="9" t="e">
        <f>#REF!</f>
        <v>#REF!</v>
      </c>
    </row>
    <row r="118" spans="4:7" s="2" customFormat="1" ht="15" customHeight="1" thickBot="1">
      <c r="D118"/>
      <c r="E118" s="1" t="str">
        <f t="shared" si="13"/>
        <v>Bénéfice net</v>
      </c>
      <c r="F118" s="14" t="e">
        <f t="shared" si="12"/>
        <v>#REF!</v>
      </c>
      <c r="G118" s="14" t="e">
        <f>#REF!</f>
        <v>#REF!</v>
      </c>
    </row>
    <row r="119" spans="4:7" s="2" customFormat="1" ht="15.75" thickTop="1">
      <c r="D119"/>
      <c r="E119"/>
    </row>
    <row r="122" spans="4:7" s="2" customFormat="1">
      <c r="D122"/>
      <c r="E122" s="1" t="s">
        <v>1</v>
      </c>
    </row>
    <row r="123" spans="4:7" s="2" customFormat="1">
      <c r="D123"/>
      <c r="E123" s="1" t="s">
        <v>45</v>
      </c>
    </row>
    <row r="124" spans="4:7" s="2" customFormat="1">
      <c r="D124"/>
      <c r="E124" s="3" t="s">
        <v>3</v>
      </c>
      <c r="F124" s="4"/>
      <c r="G124" s="4"/>
    </row>
    <row r="125" spans="4:7" s="2" customFormat="1" ht="14.25" customHeight="1">
      <c r="D125"/>
      <c r="E125"/>
      <c r="F125" s="18" t="s">
        <v>5</v>
      </c>
      <c r="G125" s="19" t="s">
        <v>46</v>
      </c>
    </row>
    <row r="126" spans="4:7" s="2" customFormat="1">
      <c r="D126"/>
      <c r="E126" s="1" t="s">
        <v>10</v>
      </c>
      <c r="F126" s="20"/>
      <c r="G126" s="21"/>
    </row>
    <row r="127" spans="4:7" s="2" customFormat="1">
      <c r="D127"/>
      <c r="E127" s="7" t="s">
        <v>11</v>
      </c>
      <c r="F127" s="8">
        <f>F8</f>
        <v>4681383.9999999991</v>
      </c>
      <c r="G127" s="22">
        <f>F127/$F$130</f>
        <v>1.0240009905899292</v>
      </c>
    </row>
    <row r="128" spans="4:7" s="2" customFormat="1">
      <c r="D128"/>
      <c r="E128" s="7" t="s">
        <v>12</v>
      </c>
      <c r="F128" s="8">
        <f>F9</f>
        <v>-84397.120000000024</v>
      </c>
      <c r="G128" s="22">
        <f>F128/$F$130</f>
        <v>-1.84609368688698E-2</v>
      </c>
    </row>
    <row r="129" spans="4:8" s="2" customFormat="1">
      <c r="D129"/>
      <c r="E129" s="7" t="s">
        <v>13</v>
      </c>
      <c r="F129" s="9">
        <f>F10</f>
        <v>-25327.240000000005</v>
      </c>
      <c r="G129" s="23">
        <f>F129/$F$130</f>
        <v>-5.5400537210596032E-3</v>
      </c>
    </row>
    <row r="130" spans="4:8" s="2" customFormat="1">
      <c r="D130"/>
      <c r="E130" s="1" t="s">
        <v>47</v>
      </c>
      <c r="F130" s="10">
        <f t="shared" ref="F130:F162" si="14">F12</f>
        <v>4571659.6399999997</v>
      </c>
      <c r="G130" s="24">
        <f>F130/$F$130</f>
        <v>1</v>
      </c>
    </row>
    <row r="131" spans="4:8" s="2" customFormat="1" ht="4.5" customHeight="1">
      <c r="D131"/>
      <c r="E131"/>
      <c r="F131" s="8"/>
      <c r="G131" s="22"/>
    </row>
    <row r="132" spans="4:8" s="2" customFormat="1">
      <c r="D132"/>
      <c r="E132" s="11" t="s">
        <v>15</v>
      </c>
      <c r="F132" s="8"/>
      <c r="G132" s="22"/>
    </row>
    <row r="133" spans="4:8" s="2" customFormat="1">
      <c r="D133"/>
      <c r="E133" s="7" t="s">
        <v>16</v>
      </c>
      <c r="F133" s="8">
        <f t="shared" si="14"/>
        <v>284551.28000000003</v>
      </c>
      <c r="G133" s="22">
        <f t="shared" ref="G133:G138" si="15">F133/$F$130</f>
        <v>6.2242446377744787E-2</v>
      </c>
    </row>
    <row r="134" spans="4:8" s="2" customFormat="1">
      <c r="D134"/>
      <c r="E134" s="7" t="s">
        <v>48</v>
      </c>
      <c r="F134" s="8">
        <f t="shared" si="14"/>
        <v>1957692.28</v>
      </c>
      <c r="G134" s="22">
        <f t="shared" si="15"/>
        <v>0.42822354115583289</v>
      </c>
    </row>
    <row r="135" spans="4:8" s="2" customFormat="1">
      <c r="D135"/>
      <c r="E135" s="7" t="s">
        <v>18</v>
      </c>
      <c r="F135" s="8">
        <f t="shared" si="14"/>
        <v>104873.56000000001</v>
      </c>
      <c r="G135" s="22">
        <f t="shared" si="15"/>
        <v>2.2939931722476176E-2</v>
      </c>
    </row>
    <row r="136" spans="4:8" s="2" customFormat="1">
      <c r="D136"/>
      <c r="E136" s="7" t="s">
        <v>19</v>
      </c>
      <c r="F136" s="8">
        <f t="shared" si="14"/>
        <v>98193.66</v>
      </c>
      <c r="G136" s="22">
        <f t="shared" si="15"/>
        <v>2.1478777453345151E-2</v>
      </c>
    </row>
    <row r="137" spans="4:8" s="2" customFormat="1">
      <c r="D137"/>
      <c r="E137" s="7" t="s">
        <v>20</v>
      </c>
      <c r="F137" s="9">
        <f t="shared" si="14"/>
        <v>-301624.36000000004</v>
      </c>
      <c r="G137" s="23">
        <f t="shared" si="15"/>
        <v>-6.5976993860374103E-2</v>
      </c>
    </row>
    <row r="138" spans="4:8" s="2" customFormat="1">
      <c r="D138"/>
      <c r="E138" s="1" t="s">
        <v>21</v>
      </c>
      <c r="F138" s="9">
        <f t="shared" si="14"/>
        <v>2143686.4200000004</v>
      </c>
      <c r="G138" s="23">
        <f t="shared" si="15"/>
        <v>0.468907702849025</v>
      </c>
    </row>
    <row r="139" spans="4:8" s="2" customFormat="1" ht="4.5" customHeight="1">
      <c r="D139"/>
      <c r="E139"/>
      <c r="F139" s="8">
        <f t="shared" si="14"/>
        <v>0</v>
      </c>
      <c r="G139" s="22"/>
    </row>
    <row r="140" spans="4:8" s="2" customFormat="1">
      <c r="D140"/>
      <c r="E140" s="11" t="s">
        <v>22</v>
      </c>
      <c r="F140" s="8">
        <f t="shared" si="14"/>
        <v>2427973.2199999983</v>
      </c>
      <c r="G140" s="22">
        <f>F140/$F$130</f>
        <v>0.53109229715097483</v>
      </c>
    </row>
    <row r="141" spans="4:8" s="2" customFormat="1" ht="4.5" customHeight="1">
      <c r="D141"/>
      <c r="E141"/>
      <c r="F141" s="8"/>
      <c r="G141" s="22"/>
    </row>
    <row r="142" spans="4:8" s="2" customFormat="1">
      <c r="D142"/>
      <c r="E142" s="1" t="s">
        <v>23</v>
      </c>
      <c r="F142" s="8"/>
      <c r="G142" s="22"/>
    </row>
    <row r="143" spans="4:8" s="2" customFormat="1">
      <c r="D143"/>
      <c r="E143" s="7" t="s">
        <v>24</v>
      </c>
      <c r="F143" s="8">
        <f t="shared" si="14"/>
        <v>952365</v>
      </c>
      <c r="G143" s="22">
        <f t="shared" ref="G143:G160" si="16">F143/$F$130</f>
        <v>0.20831931398987524</v>
      </c>
      <c r="H143" s="2" t="e">
        <f>F143-#REF!</f>
        <v>#REF!</v>
      </c>
    </row>
    <row r="144" spans="4:8" s="2" customFormat="1">
      <c r="D144"/>
      <c r="E144" s="7" t="s">
        <v>25</v>
      </c>
      <c r="F144" s="8">
        <f t="shared" si="14"/>
        <v>49482.32</v>
      </c>
      <c r="G144" s="22">
        <f t="shared" si="16"/>
        <v>1.0823710402028092E-2</v>
      </c>
    </row>
    <row r="145" spans="4:7" s="2" customFormat="1">
      <c r="D145"/>
      <c r="E145" s="7" t="s">
        <v>27</v>
      </c>
      <c r="F145" s="8">
        <f t="shared" si="14"/>
        <v>6525.3200000000006</v>
      </c>
      <c r="G145" s="22">
        <f t="shared" si="16"/>
        <v>1.4273416032344877E-3</v>
      </c>
    </row>
    <row r="146" spans="4:7" s="2" customFormat="1">
      <c r="D146"/>
      <c r="E146" s="7" t="s">
        <v>28</v>
      </c>
      <c r="F146" s="8">
        <f t="shared" si="14"/>
        <v>216630.93999999997</v>
      </c>
      <c r="G146" s="22">
        <f t="shared" si="16"/>
        <v>4.7385622959455483E-2</v>
      </c>
    </row>
    <row r="147" spans="4:7" s="2" customFormat="1">
      <c r="D147"/>
      <c r="E147" s="7" t="s">
        <v>29</v>
      </c>
      <c r="F147" s="8">
        <f t="shared" si="14"/>
        <v>35568.36</v>
      </c>
      <c r="G147" s="22">
        <f t="shared" si="16"/>
        <v>7.7801854907991368E-3</v>
      </c>
    </row>
    <row r="148" spans="4:7" s="2" customFormat="1">
      <c r="D148"/>
      <c r="E148" s="7" t="s">
        <v>30</v>
      </c>
      <c r="F148" s="8">
        <f t="shared" si="14"/>
        <v>63524.859999999993</v>
      </c>
      <c r="G148" s="22">
        <f t="shared" si="16"/>
        <v>1.3895360766620849E-2</v>
      </c>
    </row>
    <row r="149" spans="4:7" s="2" customFormat="1">
      <c r="D149"/>
      <c r="E149" s="7" t="s">
        <v>31</v>
      </c>
      <c r="F149" s="8">
        <f t="shared" si="14"/>
        <v>125368</v>
      </c>
      <c r="G149" s="22">
        <f t="shared" si="16"/>
        <v>2.7422863877066755E-2</v>
      </c>
    </row>
    <row r="150" spans="4:7" s="2" customFormat="1">
      <c r="D150"/>
      <c r="E150" s="7" t="s">
        <v>32</v>
      </c>
      <c r="F150" s="8">
        <f t="shared" si="14"/>
        <v>11158.320000000002</v>
      </c>
      <c r="G150" s="22">
        <f t="shared" si="16"/>
        <v>2.4407591287788875E-3</v>
      </c>
    </row>
    <row r="151" spans="4:7" s="2" customFormat="1">
      <c r="D151"/>
      <c r="E151" s="7" t="s">
        <v>33</v>
      </c>
      <c r="F151" s="8">
        <f t="shared" si="14"/>
        <v>4907.8599999999997</v>
      </c>
      <c r="G151" s="22">
        <f t="shared" si="16"/>
        <v>1.0735401115731355E-3</v>
      </c>
    </row>
    <row r="152" spans="4:7" s="2" customFormat="1">
      <c r="D152"/>
      <c r="E152" s="7" t="s">
        <v>34</v>
      </c>
      <c r="F152" s="8">
        <f t="shared" si="14"/>
        <v>3366</v>
      </c>
      <c r="G152" s="22">
        <f t="shared" si="16"/>
        <v>7.3627528404542389E-4</v>
      </c>
    </row>
    <row r="153" spans="4:7" s="2" customFormat="1">
      <c r="D153"/>
      <c r="E153" s="7" t="s">
        <v>35</v>
      </c>
      <c r="F153" s="8">
        <f t="shared" si="14"/>
        <v>5599.66</v>
      </c>
      <c r="G153" s="22">
        <f t="shared" si="16"/>
        <v>1.2248637127325603E-3</v>
      </c>
    </row>
    <row r="154" spans="4:7" s="2" customFormat="1">
      <c r="D154"/>
      <c r="E154" s="7" t="s">
        <v>36</v>
      </c>
      <c r="F154" s="8">
        <f t="shared" si="14"/>
        <v>64800</v>
      </c>
      <c r="G154" s="22">
        <f t="shared" si="16"/>
        <v>1.4174283543120459E-2</v>
      </c>
    </row>
    <row r="155" spans="4:7" s="2" customFormat="1">
      <c r="D155"/>
      <c r="E155" s="7" t="s">
        <v>37</v>
      </c>
      <c r="F155" s="8">
        <f t="shared" si="14"/>
        <v>1189.6600000000001</v>
      </c>
      <c r="G155" s="22">
        <f t="shared" si="16"/>
        <v>2.6022497160352911E-4</v>
      </c>
    </row>
    <row r="156" spans="4:7" s="2" customFormat="1">
      <c r="D156"/>
      <c r="E156" s="7" t="s">
        <v>38</v>
      </c>
      <c r="F156" s="8">
        <f t="shared" si="14"/>
        <v>47333.98</v>
      </c>
      <c r="G156" s="22">
        <f t="shared" si="16"/>
        <v>1.0353784780006065E-2</v>
      </c>
    </row>
    <row r="157" spans="4:7" s="2" customFormat="1">
      <c r="D157"/>
      <c r="E157" s="7" t="s">
        <v>39</v>
      </c>
      <c r="F157" s="8">
        <f t="shared" si="14"/>
        <v>62460.86</v>
      </c>
      <c r="G157" s="22">
        <f t="shared" si="16"/>
        <v>1.366262253066591E-2</v>
      </c>
    </row>
    <row r="158" spans="4:7" s="2" customFormat="1">
      <c r="D158"/>
      <c r="E158" s="7" t="s">
        <v>40</v>
      </c>
      <c r="F158" s="8">
        <f t="shared" si="14"/>
        <v>16492.199999999997</v>
      </c>
      <c r="G158" s="22">
        <f t="shared" si="16"/>
        <v>3.6074864050902964E-3</v>
      </c>
    </row>
    <row r="159" spans="4:7" s="2" customFormat="1">
      <c r="D159"/>
      <c r="E159" s="7" t="s">
        <v>41</v>
      </c>
      <c r="F159" s="9">
        <f t="shared" si="14"/>
        <v>192015.06</v>
      </c>
      <c r="G159" s="23">
        <f t="shared" si="16"/>
        <v>4.2001171373291478E-2</v>
      </c>
    </row>
    <row r="160" spans="4:7" s="2" customFormat="1">
      <c r="D160"/>
      <c r="E160" s="1" t="s">
        <v>42</v>
      </c>
      <c r="F160" s="9">
        <f t="shared" si="14"/>
        <v>1390533.24</v>
      </c>
      <c r="G160" s="23">
        <f t="shared" si="16"/>
        <v>0.30416377191194399</v>
      </c>
    </row>
    <row r="161" spans="4:7" s="2" customFormat="1" ht="4.5" customHeight="1">
      <c r="D161"/>
      <c r="E161"/>
      <c r="F161" s="8"/>
      <c r="G161" s="22"/>
    </row>
    <row r="162" spans="4:7" s="2" customFormat="1" ht="15.75" thickBot="1">
      <c r="D162"/>
      <c r="E162" s="1" t="s">
        <v>43</v>
      </c>
      <c r="F162" s="14">
        <f t="shared" si="14"/>
        <v>1037439.9799999984</v>
      </c>
      <c r="G162" s="25">
        <f>F162/$F$130</f>
        <v>0.22692852523903079</v>
      </c>
    </row>
    <row r="163" spans="4:7" s="2" customFormat="1" ht="3.75" customHeight="1" thickTop="1">
      <c r="D163"/>
      <c r="E163"/>
    </row>
    <row r="169" spans="4:7" s="2" customFormat="1">
      <c r="D169"/>
      <c r="E169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07"/>
  <sheetViews>
    <sheetView showGridLines="0" topLeftCell="A43" workbookViewId="0">
      <selection activeCell="G66" sqref="G66"/>
    </sheetView>
  </sheetViews>
  <sheetFormatPr baseColWidth="10" defaultRowHeight="15"/>
  <cols>
    <col min="1" max="1" width="39.28515625" customWidth="1"/>
  </cols>
  <sheetData>
    <row r="1" spans="1:6">
      <c r="A1" s="1" t="s">
        <v>51</v>
      </c>
      <c r="B1" s="2"/>
      <c r="C1" s="2"/>
    </row>
    <row r="2" spans="1:6">
      <c r="A2" s="1" t="s">
        <v>2</v>
      </c>
      <c r="B2" s="2"/>
      <c r="C2" s="2"/>
    </row>
    <row r="3" spans="1:6">
      <c r="A3" s="3" t="s">
        <v>83</v>
      </c>
      <c r="B3" s="6" t="s">
        <v>8</v>
      </c>
      <c r="C3" s="6" t="s">
        <v>9</v>
      </c>
    </row>
    <row r="4" spans="1:6" ht="7.5" customHeight="1"/>
    <row r="6" spans="1:6">
      <c r="A6" s="1" t="s">
        <v>10</v>
      </c>
      <c r="B6" s="2"/>
      <c r="C6" s="2"/>
    </row>
    <row r="7" spans="1:6">
      <c r="A7" s="7" t="s">
        <v>11</v>
      </c>
      <c r="B7" s="2">
        <v>4340485.6199999982</v>
      </c>
      <c r="C7" s="2">
        <v>4166866.1999999983</v>
      </c>
    </row>
    <row r="8" spans="1:6">
      <c r="A8" s="7" t="s">
        <v>55</v>
      </c>
      <c r="B8" s="2">
        <v>-121959.27000000003</v>
      </c>
      <c r="C8" s="2">
        <v>-122389.36000000004</v>
      </c>
      <c r="E8" s="2"/>
      <c r="F8" s="2"/>
    </row>
    <row r="9" spans="1:6">
      <c r="A9" s="7" t="s">
        <v>50</v>
      </c>
      <c r="B9" s="5">
        <v>305592</v>
      </c>
      <c r="C9" s="5">
        <v>317815.67999999999</v>
      </c>
    </row>
    <row r="10" spans="1:6">
      <c r="A10" s="7" t="s">
        <v>56</v>
      </c>
      <c r="B10" s="4">
        <v>23652</v>
      </c>
      <c r="C10" s="4">
        <v>5200</v>
      </c>
    </row>
    <row r="11" spans="1:6">
      <c r="A11" s="1" t="s">
        <v>14</v>
      </c>
      <c r="B11" s="2">
        <f>SUM(B7:B10)</f>
        <v>4547770.3499999978</v>
      </c>
      <c r="C11" s="2">
        <f>SUM(C7:C10)</f>
        <v>4367492.5199999986</v>
      </c>
    </row>
    <row r="12" spans="1:6">
      <c r="B12" s="2"/>
      <c r="C12" s="2"/>
    </row>
    <row r="13" spans="1:6">
      <c r="A13" s="11" t="s">
        <v>15</v>
      </c>
      <c r="B13" s="2"/>
      <c r="C13" s="2"/>
    </row>
    <row r="14" spans="1:6">
      <c r="A14" s="7" t="s">
        <v>16</v>
      </c>
      <c r="B14" s="2">
        <f>C18*-1</f>
        <v>287080.75</v>
      </c>
      <c r="C14" s="2">
        <v>299042.45</v>
      </c>
    </row>
    <row r="15" spans="1:6">
      <c r="A15" s="7" t="s">
        <v>17</v>
      </c>
      <c r="B15" s="2">
        <v>2323800.31</v>
      </c>
      <c r="C15" s="2">
        <v>2579418.34</v>
      </c>
    </row>
    <row r="16" spans="1:6">
      <c r="A16" s="7" t="s">
        <v>18</v>
      </c>
      <c r="B16" s="2">
        <v>101472.72000000002</v>
      </c>
      <c r="C16" s="2">
        <v>111619.99000000002</v>
      </c>
    </row>
    <row r="17" spans="1:3">
      <c r="A17" s="7" t="s">
        <v>19</v>
      </c>
      <c r="B17" s="2">
        <v>87658.459999999992</v>
      </c>
      <c r="C17" s="2">
        <v>96424.31</v>
      </c>
    </row>
    <row r="18" spans="1:3">
      <c r="A18" s="7" t="s">
        <v>20</v>
      </c>
      <c r="B18" s="2">
        <v>-199042.45</v>
      </c>
      <c r="C18" s="2">
        <v>-287080.75</v>
      </c>
    </row>
    <row r="19" spans="1:3">
      <c r="A19" s="1" t="s">
        <v>21</v>
      </c>
      <c r="B19" s="12">
        <f>SUM(B14:B18)</f>
        <v>2600969.79</v>
      </c>
      <c r="C19" s="12">
        <f>SUM(C14:C18)</f>
        <v>2799424.3400000003</v>
      </c>
    </row>
    <row r="20" spans="1:3" ht="20.25" customHeight="1">
      <c r="A20" s="11" t="s">
        <v>22</v>
      </c>
      <c r="B20" s="2">
        <f>B11-B19</f>
        <v>1946800.5599999977</v>
      </c>
      <c r="C20" s="2">
        <f>C11-C19</f>
        <v>1568068.1799999983</v>
      </c>
    </row>
    <row r="21" spans="1:3">
      <c r="B21" s="2"/>
      <c r="C21" s="2"/>
    </row>
    <row r="22" spans="1:3">
      <c r="A22" s="1" t="s">
        <v>23</v>
      </c>
      <c r="B22" s="2"/>
      <c r="C22" s="2"/>
    </row>
    <row r="23" spans="1:3">
      <c r="A23" s="7" t="s">
        <v>24</v>
      </c>
      <c r="B23" s="2">
        <v>1008636.4400000001</v>
      </c>
      <c r="C23" s="2">
        <v>958204.62000000011</v>
      </c>
    </row>
    <row r="24" spans="1:3">
      <c r="A24" s="7" t="s">
        <v>25</v>
      </c>
      <c r="B24" s="2">
        <v>43690.01</v>
      </c>
      <c r="C24" s="2">
        <v>40194.810000000005</v>
      </c>
    </row>
    <row r="25" spans="1:3">
      <c r="A25" s="7" t="s">
        <v>27</v>
      </c>
      <c r="B25" s="2">
        <v>7194.3400000000011</v>
      </c>
      <c r="C25" s="2">
        <v>6474.9100000000008</v>
      </c>
    </row>
    <row r="26" spans="1:3">
      <c r="A26" s="7" t="s">
        <v>49</v>
      </c>
      <c r="B26" s="2">
        <v>195548.84999999998</v>
      </c>
      <c r="C26" s="2">
        <v>185771.40999999997</v>
      </c>
    </row>
    <row r="27" spans="1:3">
      <c r="A27" s="7" t="s">
        <v>29</v>
      </c>
      <c r="B27" s="2">
        <v>33756.15</v>
      </c>
      <c r="C27" s="2">
        <v>36119.08</v>
      </c>
    </row>
    <row r="28" spans="1:3">
      <c r="A28" s="7" t="s">
        <v>30</v>
      </c>
      <c r="B28" s="2">
        <v>66327</v>
      </c>
      <c r="C28" s="2">
        <v>65663.73</v>
      </c>
    </row>
    <row r="29" spans="1:3">
      <c r="A29" s="7" t="s">
        <v>31</v>
      </c>
      <c r="B29" s="2">
        <v>123990.20999999999</v>
      </c>
      <c r="C29" s="2">
        <v>128949.81999999999</v>
      </c>
    </row>
    <row r="30" spans="1:3">
      <c r="A30" s="7" t="s">
        <v>32</v>
      </c>
      <c r="B30" s="2">
        <v>11378.140000000003</v>
      </c>
      <c r="C30" s="2">
        <v>10809.230000000003</v>
      </c>
    </row>
    <row r="31" spans="1:3">
      <c r="A31" s="7" t="s">
        <v>33</v>
      </c>
      <c r="B31" s="2">
        <v>5223.28</v>
      </c>
      <c r="C31" s="2">
        <v>5693.38</v>
      </c>
    </row>
    <row r="32" spans="1:3">
      <c r="A32" s="7" t="s">
        <v>34</v>
      </c>
      <c r="B32" s="2">
        <v>3593</v>
      </c>
      <c r="C32" s="2">
        <v>3672</v>
      </c>
    </row>
    <row r="33" spans="1:3">
      <c r="A33" s="7" t="s">
        <v>35</v>
      </c>
      <c r="B33" s="2">
        <v>5836.86</v>
      </c>
      <c r="C33" s="2">
        <v>6070.33</v>
      </c>
    </row>
    <row r="34" spans="1:3">
      <c r="A34" s="7" t="s">
        <v>36</v>
      </c>
      <c r="B34" s="2">
        <v>32400</v>
      </c>
      <c r="C34" s="2">
        <v>32400</v>
      </c>
    </row>
    <row r="35" spans="1:3">
      <c r="A35" s="7" t="s">
        <v>37</v>
      </c>
      <c r="B35" s="2">
        <v>1191.68</v>
      </c>
      <c r="C35" s="2">
        <v>1203.6000000000001</v>
      </c>
    </row>
    <row r="36" spans="1:3">
      <c r="A36" s="7" t="s">
        <v>38</v>
      </c>
      <c r="B36" s="2">
        <v>47022.810000000005</v>
      </c>
      <c r="C36" s="2">
        <v>42320.530000000006</v>
      </c>
    </row>
    <row r="37" spans="1:3">
      <c r="A37" s="7" t="s">
        <v>39</v>
      </c>
      <c r="B37" s="2">
        <v>57703.35</v>
      </c>
      <c r="C37" s="2">
        <v>58280.38</v>
      </c>
    </row>
    <row r="38" spans="1:3">
      <c r="A38" s="7" t="s">
        <v>40</v>
      </c>
      <c r="B38" s="2">
        <v>8523</v>
      </c>
      <c r="C38" s="2">
        <v>22365</v>
      </c>
    </row>
    <row r="39" spans="1:3">
      <c r="A39" s="7" t="s">
        <v>41</v>
      </c>
      <c r="B39" s="4">
        <v>202831.27</v>
      </c>
      <c r="C39" s="4">
        <v>182548.13999999998</v>
      </c>
    </row>
    <row r="40" spans="1:3">
      <c r="A40" s="1" t="s">
        <v>42</v>
      </c>
      <c r="B40" s="4">
        <f>SUM(B23:B39)</f>
        <v>1854846.3900000001</v>
      </c>
      <c r="C40" s="4">
        <f>SUM(C23:C39)</f>
        <v>1786740.9700000002</v>
      </c>
    </row>
    <row r="41" spans="1:3" ht="17.25" customHeight="1" thickBot="1">
      <c r="A41" s="1" t="s">
        <v>76</v>
      </c>
      <c r="B41" s="15">
        <f>B20-B40</f>
        <v>91954.169999997597</v>
      </c>
      <c r="C41" s="29">
        <f>C20-C40</f>
        <v>-218672.7900000019</v>
      </c>
    </row>
    <row r="42" spans="1:3" ht="16.5" customHeight="1" thickTop="1">
      <c r="B42" s="2"/>
      <c r="C42" s="2"/>
    </row>
    <row r="43" spans="1:3" ht="16.5" customHeight="1">
      <c r="A43" s="1" t="str">
        <f>A1</f>
        <v>Xo Lab</v>
      </c>
      <c r="B43" s="2"/>
      <c r="C43" s="2"/>
    </row>
    <row r="44" spans="1:3">
      <c r="A44" s="1" t="s">
        <v>81</v>
      </c>
    </row>
    <row r="45" spans="1:3">
      <c r="A45" s="3" t="s">
        <v>82</v>
      </c>
      <c r="B45" s="6" t="s">
        <v>8</v>
      </c>
      <c r="C45" s="6" t="s">
        <v>9</v>
      </c>
    </row>
    <row r="46" spans="1:3" ht="11.25" customHeight="1"/>
    <row r="47" spans="1:3">
      <c r="A47" s="1" t="s">
        <v>60</v>
      </c>
    </row>
    <row r="48" spans="1:3">
      <c r="A48" s="7" t="s">
        <v>0</v>
      </c>
      <c r="B48" s="2">
        <v>14422</v>
      </c>
      <c r="C48" s="2">
        <v>0</v>
      </c>
    </row>
    <row r="49" spans="1:3">
      <c r="A49" s="7" t="s">
        <v>52</v>
      </c>
      <c r="B49" s="30">
        <v>125000</v>
      </c>
      <c r="C49" s="30">
        <v>211962</v>
      </c>
    </row>
    <row r="50" spans="1:3">
      <c r="A50" s="7" t="s">
        <v>53</v>
      </c>
      <c r="B50" s="30">
        <v>25412</v>
      </c>
      <c r="C50" s="30">
        <v>23265</v>
      </c>
    </row>
    <row r="51" spans="1:3">
      <c r="A51" s="7" t="s">
        <v>58</v>
      </c>
      <c r="B51" s="31">
        <f>B18*-1</f>
        <v>199042.45</v>
      </c>
      <c r="C51" s="31">
        <f>C18*-1</f>
        <v>287080.75</v>
      </c>
    </row>
    <row r="52" spans="1:3">
      <c r="A52" s="1" t="s">
        <v>61</v>
      </c>
      <c r="B52" s="30">
        <f>SUM(B48:B51)</f>
        <v>363876.45</v>
      </c>
      <c r="C52" s="30">
        <f>SUM(C48:C51)</f>
        <v>522307.75</v>
      </c>
    </row>
    <row r="53" spans="1:3">
      <c r="B53" s="30"/>
      <c r="C53" s="30"/>
    </row>
    <row r="54" spans="1:3">
      <c r="A54" s="1" t="s">
        <v>62</v>
      </c>
      <c r="B54" s="30"/>
      <c r="C54" s="30"/>
    </row>
    <row r="55" spans="1:3">
      <c r="A55" s="7" t="s">
        <v>54</v>
      </c>
      <c r="B55" s="30">
        <v>100000</v>
      </c>
      <c r="C55" s="30">
        <v>100000</v>
      </c>
    </row>
    <row r="56" spans="1:3">
      <c r="A56" s="7" t="s">
        <v>57</v>
      </c>
      <c r="B56" s="30">
        <v>458256</v>
      </c>
      <c r="C56" s="30">
        <v>321415</v>
      </c>
    </row>
    <row r="57" spans="1:3">
      <c r="A57" s="7" t="s">
        <v>59</v>
      </c>
      <c r="B57" s="31">
        <v>-56251</v>
      </c>
      <c r="C57" s="31">
        <v>-189523</v>
      </c>
    </row>
    <row r="58" spans="1:3">
      <c r="A58" s="1" t="s">
        <v>63</v>
      </c>
      <c r="B58" s="32">
        <f>SUM(B55:B57)</f>
        <v>502005</v>
      </c>
      <c r="C58" s="32">
        <f>SUM(C55:C57)</f>
        <v>231892</v>
      </c>
    </row>
    <row r="59" spans="1:3" ht="15.75" thickBot="1">
      <c r="A59" s="1" t="s">
        <v>72</v>
      </c>
      <c r="B59" s="33">
        <f>B52+B58</f>
        <v>865881.45</v>
      </c>
      <c r="C59" s="33">
        <f>C52+C58</f>
        <v>754199.75</v>
      </c>
    </row>
    <row r="60" spans="1:3" ht="15.75" thickTop="1">
      <c r="B60" s="30"/>
      <c r="C60" s="30"/>
    </row>
    <row r="61" spans="1:3">
      <c r="A61" s="1" t="s">
        <v>64</v>
      </c>
      <c r="B61" s="30"/>
      <c r="C61" s="30"/>
    </row>
    <row r="62" spans="1:3">
      <c r="A62" s="7" t="s">
        <v>80</v>
      </c>
      <c r="B62" s="30">
        <v>0</v>
      </c>
      <c r="C62" s="30">
        <v>25000</v>
      </c>
    </row>
    <row r="63" spans="1:3">
      <c r="A63" s="7" t="s">
        <v>65</v>
      </c>
      <c r="B63" s="30">
        <v>165235</v>
      </c>
      <c r="C63" s="30">
        <v>125633</v>
      </c>
    </row>
    <row r="64" spans="1:3">
      <c r="A64" s="7" t="s">
        <v>66</v>
      </c>
      <c r="B64" s="31">
        <v>32115</v>
      </c>
      <c r="C64" s="31">
        <v>40120</v>
      </c>
    </row>
    <row r="65" spans="1:6">
      <c r="A65" s="1" t="s">
        <v>67</v>
      </c>
      <c r="B65" s="30">
        <f>SUM(B62:B64)</f>
        <v>197350</v>
      </c>
      <c r="C65" s="30">
        <f>SUM(C62:C64)</f>
        <v>190753</v>
      </c>
      <c r="F65" s="30"/>
    </row>
    <row r="66" spans="1:6">
      <c r="B66" s="30"/>
      <c r="C66" s="30"/>
    </row>
    <row r="67" spans="1:6">
      <c r="A67" s="1" t="s">
        <v>68</v>
      </c>
      <c r="B67" s="30"/>
      <c r="C67" s="30"/>
    </row>
    <row r="68" spans="1:6">
      <c r="A68" s="28" t="s">
        <v>69</v>
      </c>
      <c r="B68" s="30">
        <v>235250</v>
      </c>
      <c r="C68" s="30">
        <v>255600</v>
      </c>
    </row>
    <row r="69" spans="1:6">
      <c r="A69" s="28" t="s">
        <v>70</v>
      </c>
      <c r="B69" s="31">
        <v>185000</v>
      </c>
      <c r="C69" s="31">
        <v>51520</v>
      </c>
    </row>
    <row r="70" spans="1:6">
      <c r="A70" s="1" t="s">
        <v>71</v>
      </c>
      <c r="B70" s="32">
        <f>SUM(B68:B69)</f>
        <v>420250</v>
      </c>
      <c r="C70" s="32">
        <f>SUM(C68:C69)</f>
        <v>307120</v>
      </c>
    </row>
    <row r="71" spans="1:6">
      <c r="A71" s="1" t="s">
        <v>73</v>
      </c>
      <c r="B71" s="30">
        <f>B65+B70</f>
        <v>617600</v>
      </c>
      <c r="C71" s="30">
        <f>C65+C70</f>
        <v>497873</v>
      </c>
    </row>
    <row r="72" spans="1:6">
      <c r="B72" s="30"/>
      <c r="C72" s="30"/>
    </row>
    <row r="73" spans="1:6">
      <c r="A73" s="1" t="s">
        <v>77</v>
      </c>
      <c r="B73" s="30"/>
      <c r="C73" s="30"/>
    </row>
    <row r="74" spans="1:6">
      <c r="A74" s="7" t="s">
        <v>74</v>
      </c>
      <c r="B74" s="30">
        <f>C77</f>
        <v>256327.2099999981</v>
      </c>
      <c r="C74" s="30">
        <v>600000</v>
      </c>
    </row>
    <row r="75" spans="1:6">
      <c r="A75" s="7" t="s">
        <v>75</v>
      </c>
      <c r="B75" s="30">
        <v>-100000</v>
      </c>
      <c r="C75" s="30">
        <v>-125000</v>
      </c>
    </row>
    <row r="76" spans="1:6">
      <c r="A76" s="7" t="s">
        <v>76</v>
      </c>
      <c r="B76" s="31">
        <f>B41</f>
        <v>91954.169999997597</v>
      </c>
      <c r="C76" s="31">
        <f>C41</f>
        <v>-218672.7900000019</v>
      </c>
    </row>
    <row r="77" spans="1:6">
      <c r="A77" s="1" t="s">
        <v>78</v>
      </c>
      <c r="B77" s="32">
        <f>SUM(B74:B76)</f>
        <v>248281.3799999957</v>
      </c>
      <c r="C77" s="32">
        <f>SUM(C74:C76)</f>
        <v>256327.2099999981</v>
      </c>
    </row>
    <row r="78" spans="1:6" ht="15.75" thickBot="1">
      <c r="A78" s="11" t="s">
        <v>79</v>
      </c>
      <c r="B78" s="33">
        <f>B71+B77</f>
        <v>865881.3799999957</v>
      </c>
      <c r="C78" s="33">
        <f>C71+C77</f>
        <v>754200.2099999981</v>
      </c>
    </row>
    <row r="79" spans="1:6" ht="15.75" thickTop="1">
      <c r="B79" s="30"/>
      <c r="C79" s="30"/>
    </row>
    <row r="80" spans="1:6">
      <c r="B80" s="30">
        <f>B59-B78</f>
        <v>7.0000004256144166E-2</v>
      </c>
      <c r="C80" s="30">
        <f>C59-C78</f>
        <v>-0.45999999810010195</v>
      </c>
    </row>
    <row r="81" spans="2:3">
      <c r="B81" s="30"/>
      <c r="C81" s="30"/>
    </row>
    <row r="82" spans="2:3">
      <c r="B82" s="30"/>
      <c r="C82" s="30"/>
    </row>
    <row r="83" spans="2:3">
      <c r="B83" s="30"/>
      <c r="C83" s="30"/>
    </row>
    <row r="84" spans="2:3">
      <c r="B84" s="30"/>
      <c r="C84" s="30"/>
    </row>
    <row r="85" spans="2:3">
      <c r="B85" s="30"/>
      <c r="C85" s="30"/>
    </row>
    <row r="86" spans="2:3">
      <c r="B86" s="30"/>
      <c r="C86" s="30"/>
    </row>
    <row r="87" spans="2:3">
      <c r="B87" s="30"/>
      <c r="C87" s="30"/>
    </row>
    <row r="88" spans="2:3">
      <c r="B88" s="30"/>
      <c r="C88" s="30"/>
    </row>
    <row r="89" spans="2:3">
      <c r="B89" s="30"/>
      <c r="C89" s="30"/>
    </row>
    <row r="90" spans="2:3">
      <c r="B90" s="30"/>
      <c r="C90" s="30"/>
    </row>
    <row r="91" spans="2:3">
      <c r="B91" s="30"/>
      <c r="C91" s="30"/>
    </row>
    <row r="92" spans="2:3">
      <c r="B92" s="2"/>
      <c r="C92" s="2"/>
    </row>
    <row r="93" spans="2:3">
      <c r="B93" s="2"/>
      <c r="C93" s="2"/>
    </row>
    <row r="94" spans="2:3">
      <c r="B94" s="2"/>
      <c r="C94" s="2"/>
    </row>
    <row r="95" spans="2:3">
      <c r="B95" s="2"/>
      <c r="C95" s="2"/>
    </row>
    <row r="96" spans="2:3">
      <c r="B96" s="2"/>
      <c r="C96" s="2"/>
    </row>
    <row r="97" spans="2:3">
      <c r="B97" s="2"/>
      <c r="C97" s="2"/>
    </row>
    <row r="98" spans="2:3">
      <c r="B98" s="2"/>
      <c r="C98" s="2"/>
    </row>
    <row r="99" spans="2:3">
      <c r="B99" s="2"/>
      <c r="C99" s="2"/>
    </row>
    <row r="100" spans="2:3">
      <c r="B100" s="2"/>
      <c r="C100" s="2"/>
    </row>
    <row r="101" spans="2:3">
      <c r="B101" s="2"/>
      <c r="C101" s="2"/>
    </row>
    <row r="102" spans="2:3">
      <c r="B102" s="2"/>
      <c r="C102" s="2"/>
    </row>
    <row r="103" spans="2:3">
      <c r="B103" s="2"/>
      <c r="C103" s="2"/>
    </row>
    <row r="104" spans="2:3">
      <c r="B104" s="2"/>
      <c r="C104" s="2"/>
    </row>
    <row r="105" spans="2:3">
      <c r="B105" s="2"/>
      <c r="C105" s="2"/>
    </row>
    <row r="106" spans="2:3">
      <c r="B106" s="2"/>
      <c r="C106" s="2"/>
    </row>
    <row r="107" spans="2:3">
      <c r="B107" s="2"/>
      <c r="C107" s="2"/>
    </row>
    <row r="108" spans="2:3">
      <c r="B108" s="2"/>
      <c r="C108" s="2"/>
    </row>
    <row r="109" spans="2:3">
      <c r="B109" s="2"/>
      <c r="C109" s="2"/>
    </row>
    <row r="110" spans="2:3">
      <c r="B110" s="2"/>
      <c r="C110" s="2"/>
    </row>
    <row r="111" spans="2:3">
      <c r="B111" s="2"/>
      <c r="C111" s="2"/>
    </row>
    <row r="112" spans="2:3">
      <c r="B112" s="2"/>
      <c r="C112" s="2"/>
    </row>
    <row r="113" spans="2:3">
      <c r="B113" s="2"/>
      <c r="C113" s="2"/>
    </row>
    <row r="114" spans="2:3">
      <c r="B114" s="2"/>
      <c r="C114" s="2"/>
    </row>
    <row r="115" spans="2:3">
      <c r="B115" s="2"/>
      <c r="C115" s="2"/>
    </row>
    <row r="116" spans="2:3">
      <c r="B116" s="2"/>
      <c r="C116" s="2"/>
    </row>
    <row r="117" spans="2:3">
      <c r="B117" s="2"/>
      <c r="C117" s="2"/>
    </row>
    <row r="118" spans="2:3">
      <c r="B118" s="2"/>
      <c r="C118" s="2"/>
    </row>
    <row r="119" spans="2:3">
      <c r="B119" s="2"/>
      <c r="C119" s="2"/>
    </row>
    <row r="120" spans="2:3">
      <c r="B120" s="2"/>
      <c r="C120" s="2"/>
    </row>
    <row r="121" spans="2:3">
      <c r="B121" s="2"/>
      <c r="C121" s="2"/>
    </row>
    <row r="122" spans="2:3">
      <c r="B122" s="2"/>
      <c r="C122" s="2"/>
    </row>
    <row r="123" spans="2:3">
      <c r="B123" s="2"/>
      <c r="C123" s="2"/>
    </row>
    <row r="124" spans="2:3">
      <c r="B124" s="2"/>
      <c r="C124" s="2"/>
    </row>
    <row r="125" spans="2:3">
      <c r="B125" s="2"/>
      <c r="C125" s="2"/>
    </row>
    <row r="126" spans="2:3">
      <c r="B126" s="2"/>
      <c r="C126" s="2"/>
    </row>
    <row r="127" spans="2:3">
      <c r="B127" s="2"/>
      <c r="C127" s="2"/>
    </row>
    <row r="128" spans="2:3">
      <c r="B128" s="2"/>
      <c r="C128" s="2"/>
    </row>
    <row r="129" spans="2:3">
      <c r="B129" s="2"/>
      <c r="C129" s="2"/>
    </row>
    <row r="130" spans="2:3">
      <c r="B130" s="2"/>
      <c r="C130" s="2"/>
    </row>
    <row r="131" spans="2:3">
      <c r="B131" s="2"/>
      <c r="C131" s="2"/>
    </row>
    <row r="132" spans="2:3">
      <c r="B132" s="2"/>
      <c r="C132" s="2"/>
    </row>
    <row r="133" spans="2:3">
      <c r="B133" s="2"/>
      <c r="C133" s="2"/>
    </row>
    <row r="134" spans="2:3">
      <c r="B134" s="2"/>
      <c r="C134" s="2"/>
    </row>
    <row r="135" spans="2:3">
      <c r="B135" s="2"/>
      <c r="C135" s="2"/>
    </row>
    <row r="136" spans="2:3">
      <c r="B136" s="2"/>
      <c r="C136" s="2"/>
    </row>
    <row r="137" spans="2:3">
      <c r="B137" s="2"/>
      <c r="C137" s="2"/>
    </row>
    <row r="138" spans="2:3">
      <c r="B138" s="2"/>
      <c r="C138" s="2"/>
    </row>
    <row r="139" spans="2:3">
      <c r="B139" s="2"/>
      <c r="C139" s="2"/>
    </row>
    <row r="140" spans="2:3">
      <c r="B140" s="2"/>
      <c r="C140" s="2"/>
    </row>
    <row r="141" spans="2:3">
      <c r="B141" s="2"/>
      <c r="C141" s="2"/>
    </row>
    <row r="142" spans="2:3">
      <c r="B142" s="2"/>
      <c r="C142" s="2"/>
    </row>
    <row r="143" spans="2:3">
      <c r="B143" s="2"/>
      <c r="C143" s="2"/>
    </row>
    <row r="144" spans="2:3">
      <c r="B144" s="2"/>
      <c r="C144" s="2"/>
    </row>
    <row r="145" spans="2:3">
      <c r="B145" s="2"/>
      <c r="C145" s="2"/>
    </row>
    <row r="146" spans="2:3">
      <c r="B146" s="2"/>
      <c r="C146" s="2"/>
    </row>
    <row r="147" spans="2:3">
      <c r="B147" s="2"/>
      <c r="C147" s="2"/>
    </row>
    <row r="148" spans="2:3">
      <c r="B148" s="2"/>
      <c r="C148" s="2"/>
    </row>
    <row r="149" spans="2:3">
      <c r="B149" s="2"/>
      <c r="C149" s="2"/>
    </row>
    <row r="150" spans="2:3">
      <c r="B150" s="2"/>
      <c r="C150" s="2"/>
    </row>
    <row r="151" spans="2:3">
      <c r="B151" s="2"/>
      <c r="C151" s="2"/>
    </row>
    <row r="152" spans="2:3">
      <c r="B152" s="2"/>
      <c r="C152" s="2"/>
    </row>
    <row r="153" spans="2:3">
      <c r="B153" s="2"/>
      <c r="C153" s="2"/>
    </row>
    <row r="154" spans="2:3">
      <c r="B154" s="2"/>
      <c r="C154" s="2"/>
    </row>
    <row r="155" spans="2:3">
      <c r="B155" s="2"/>
      <c r="C155" s="2"/>
    </row>
    <row r="156" spans="2:3">
      <c r="B156" s="2"/>
      <c r="C156" s="2"/>
    </row>
    <row r="157" spans="2:3">
      <c r="B157" s="2"/>
      <c r="C157" s="2"/>
    </row>
    <row r="158" spans="2:3">
      <c r="B158" s="2"/>
      <c r="C158" s="2"/>
    </row>
    <row r="159" spans="2:3">
      <c r="B159" s="2"/>
      <c r="C159" s="2"/>
    </row>
    <row r="160" spans="2:3">
      <c r="B160" s="2"/>
      <c r="C160" s="2"/>
    </row>
    <row r="161" spans="2:3">
      <c r="B161" s="2"/>
      <c r="C161" s="2"/>
    </row>
    <row r="162" spans="2:3">
      <c r="B162" s="2"/>
      <c r="C162" s="2"/>
    </row>
    <row r="163" spans="2:3">
      <c r="B163" s="2"/>
      <c r="C163" s="2"/>
    </row>
    <row r="164" spans="2:3">
      <c r="B164" s="2"/>
      <c r="C164" s="2"/>
    </row>
    <row r="165" spans="2:3">
      <c r="B165" s="2"/>
      <c r="C165" s="2"/>
    </row>
    <row r="166" spans="2:3">
      <c r="B166" s="2"/>
      <c r="C166" s="2"/>
    </row>
    <row r="167" spans="2:3">
      <c r="B167" s="2"/>
      <c r="C167" s="2"/>
    </row>
    <row r="168" spans="2:3">
      <c r="B168" s="2"/>
      <c r="C168" s="2"/>
    </row>
    <row r="169" spans="2:3">
      <c r="B169" s="2"/>
      <c r="C169" s="2"/>
    </row>
    <row r="170" spans="2:3">
      <c r="B170" s="2"/>
      <c r="C170" s="2"/>
    </row>
    <row r="171" spans="2:3">
      <c r="B171" s="2"/>
      <c r="C171" s="2"/>
    </row>
    <row r="172" spans="2:3">
      <c r="B172" s="2"/>
      <c r="C172" s="2"/>
    </row>
    <row r="173" spans="2:3">
      <c r="B173" s="2"/>
      <c r="C173" s="2"/>
    </row>
    <row r="174" spans="2:3">
      <c r="B174" s="2"/>
      <c r="C174" s="2"/>
    </row>
    <row r="175" spans="2:3">
      <c r="B175" s="2"/>
      <c r="C175" s="2"/>
    </row>
    <row r="176" spans="2:3">
      <c r="B176" s="2"/>
      <c r="C176" s="2"/>
    </row>
    <row r="177" spans="2:3">
      <c r="B177" s="2"/>
      <c r="C177" s="2"/>
    </row>
    <row r="178" spans="2:3">
      <c r="B178" s="2"/>
      <c r="C178" s="2"/>
    </row>
    <row r="179" spans="2:3">
      <c r="B179" s="2"/>
      <c r="C179" s="2"/>
    </row>
    <row r="180" spans="2:3">
      <c r="B180" s="2"/>
      <c r="C180" s="2"/>
    </row>
    <row r="181" spans="2:3">
      <c r="B181" s="2"/>
      <c r="C181" s="2"/>
    </row>
    <row r="182" spans="2:3">
      <c r="B182" s="2"/>
      <c r="C182" s="2"/>
    </row>
    <row r="183" spans="2:3">
      <c r="B183" s="2"/>
      <c r="C183" s="2"/>
    </row>
    <row r="184" spans="2:3">
      <c r="B184" s="2"/>
      <c r="C184" s="2"/>
    </row>
    <row r="185" spans="2:3">
      <c r="B185" s="2"/>
      <c r="C185" s="2"/>
    </row>
    <row r="186" spans="2:3">
      <c r="B186" s="2"/>
      <c r="C186" s="2"/>
    </row>
    <row r="187" spans="2:3">
      <c r="B187" s="2"/>
      <c r="C187" s="2"/>
    </row>
    <row r="188" spans="2:3">
      <c r="B188" s="2"/>
      <c r="C188" s="2"/>
    </row>
    <row r="189" spans="2:3">
      <c r="B189" s="2"/>
      <c r="C189" s="2"/>
    </row>
    <row r="190" spans="2:3">
      <c r="B190" s="2"/>
      <c r="C190" s="2"/>
    </row>
    <row r="191" spans="2:3">
      <c r="B191" s="2"/>
      <c r="C191" s="2"/>
    </row>
    <row r="192" spans="2:3">
      <c r="B192" s="2"/>
      <c r="C192" s="2"/>
    </row>
    <row r="193" spans="2:3">
      <c r="B193" s="2"/>
      <c r="C193" s="2"/>
    </row>
    <row r="194" spans="2:3">
      <c r="B194" s="2"/>
      <c r="C194" s="2"/>
    </row>
    <row r="195" spans="2:3">
      <c r="B195" s="2"/>
      <c r="C195" s="2"/>
    </row>
    <row r="196" spans="2:3">
      <c r="B196" s="2"/>
      <c r="C196" s="2"/>
    </row>
    <row r="197" spans="2:3">
      <c r="B197" s="2"/>
      <c r="C197" s="2"/>
    </row>
    <row r="198" spans="2:3">
      <c r="B198" s="2"/>
      <c r="C198" s="2"/>
    </row>
    <row r="199" spans="2:3">
      <c r="B199" s="2"/>
      <c r="C199" s="2"/>
    </row>
    <row r="200" spans="2:3">
      <c r="B200" s="2"/>
      <c r="C200" s="2"/>
    </row>
    <row r="201" spans="2:3">
      <c r="B201" s="2"/>
      <c r="C201" s="2"/>
    </row>
    <row r="202" spans="2:3">
      <c r="B202" s="2"/>
      <c r="C202" s="2"/>
    </row>
    <row r="203" spans="2:3">
      <c r="B203" s="2"/>
      <c r="C203" s="2"/>
    </row>
    <row r="204" spans="2:3">
      <c r="B204" s="2"/>
      <c r="C204" s="2"/>
    </row>
    <row r="205" spans="2:3">
      <c r="B205" s="2"/>
      <c r="C205" s="2"/>
    </row>
    <row r="206" spans="2:3">
      <c r="B206" s="2"/>
      <c r="C206" s="2"/>
    </row>
    <row r="207" spans="2:3">
      <c r="B207" s="2"/>
      <c r="C207" s="2"/>
    </row>
    <row r="208" spans="2:3">
      <c r="B208" s="2"/>
      <c r="C208" s="2"/>
    </row>
    <row r="209" spans="2:3">
      <c r="B209" s="2"/>
      <c r="C209" s="2"/>
    </row>
    <row r="210" spans="2:3">
      <c r="B210" s="2"/>
      <c r="C210" s="2"/>
    </row>
    <row r="211" spans="2:3">
      <c r="B211" s="2"/>
      <c r="C211" s="2"/>
    </row>
    <row r="212" spans="2:3">
      <c r="B212" s="2"/>
      <c r="C212" s="2"/>
    </row>
    <row r="213" spans="2:3">
      <c r="B213" s="2"/>
      <c r="C213" s="2"/>
    </row>
    <row r="214" spans="2:3">
      <c r="B214" s="2"/>
      <c r="C214" s="2"/>
    </row>
    <row r="215" spans="2:3">
      <c r="B215" s="2"/>
      <c r="C215" s="2"/>
    </row>
    <row r="216" spans="2:3">
      <c r="B216" s="2"/>
      <c r="C216" s="2"/>
    </row>
    <row r="217" spans="2:3">
      <c r="B217" s="2"/>
      <c r="C217" s="2"/>
    </row>
    <row r="218" spans="2:3">
      <c r="B218" s="2"/>
      <c r="C218" s="2"/>
    </row>
    <row r="219" spans="2:3">
      <c r="B219" s="2"/>
      <c r="C219" s="2"/>
    </row>
    <row r="220" spans="2:3">
      <c r="B220" s="2"/>
      <c r="C220" s="2"/>
    </row>
    <row r="221" spans="2:3">
      <c r="B221" s="2"/>
      <c r="C221" s="2"/>
    </row>
    <row r="222" spans="2:3">
      <c r="B222" s="2"/>
      <c r="C222" s="2"/>
    </row>
    <row r="223" spans="2:3">
      <c r="B223" s="2"/>
      <c r="C223" s="2"/>
    </row>
    <row r="224" spans="2:3">
      <c r="B224" s="2"/>
      <c r="C224" s="2"/>
    </row>
    <row r="225" spans="2:3">
      <c r="B225" s="2"/>
      <c r="C225" s="2"/>
    </row>
    <row r="226" spans="2:3">
      <c r="B226" s="2"/>
      <c r="C226" s="2"/>
    </row>
    <row r="227" spans="2:3">
      <c r="B227" s="2"/>
      <c r="C227" s="2"/>
    </row>
    <row r="228" spans="2:3">
      <c r="B228" s="2"/>
      <c r="C228" s="2"/>
    </row>
    <row r="229" spans="2:3">
      <c r="B229" s="2"/>
      <c r="C229" s="2"/>
    </row>
    <row r="230" spans="2:3">
      <c r="B230" s="2"/>
      <c r="C230" s="2"/>
    </row>
    <row r="231" spans="2:3">
      <c r="B231" s="2"/>
      <c r="C231" s="2"/>
    </row>
    <row r="232" spans="2:3">
      <c r="B232" s="2"/>
      <c r="C232" s="2"/>
    </row>
    <row r="233" spans="2:3">
      <c r="B233" s="2"/>
      <c r="C233" s="2"/>
    </row>
    <row r="234" spans="2:3">
      <c r="B234" s="2"/>
      <c r="C234" s="2"/>
    </row>
    <row r="235" spans="2:3">
      <c r="B235" s="2"/>
      <c r="C235" s="2"/>
    </row>
    <row r="236" spans="2:3">
      <c r="B236" s="2"/>
      <c r="C236" s="2"/>
    </row>
    <row r="237" spans="2:3">
      <c r="B237" s="2"/>
      <c r="C237" s="2"/>
    </row>
    <row r="238" spans="2:3">
      <c r="B238" s="2"/>
      <c r="C238" s="2"/>
    </row>
    <row r="239" spans="2:3">
      <c r="B239" s="2"/>
      <c r="C239" s="2"/>
    </row>
    <row r="240" spans="2:3">
      <c r="B240" s="2"/>
      <c r="C240" s="2"/>
    </row>
    <row r="241" spans="2:3">
      <c r="B241" s="2"/>
      <c r="C241" s="2"/>
    </row>
    <row r="242" spans="2:3">
      <c r="B242" s="2"/>
      <c r="C242" s="2"/>
    </row>
    <row r="243" spans="2:3">
      <c r="B243" s="2"/>
      <c r="C243" s="2"/>
    </row>
    <row r="244" spans="2:3">
      <c r="B244" s="2"/>
      <c r="C244" s="2"/>
    </row>
    <row r="245" spans="2:3">
      <c r="B245" s="2"/>
      <c r="C245" s="2"/>
    </row>
    <row r="246" spans="2:3">
      <c r="B246" s="2"/>
      <c r="C246" s="2"/>
    </row>
    <row r="247" spans="2:3">
      <c r="B247" s="2"/>
      <c r="C247" s="2"/>
    </row>
    <row r="248" spans="2:3">
      <c r="B248" s="2"/>
      <c r="C248" s="2"/>
    </row>
    <row r="249" spans="2:3">
      <c r="B249" s="2"/>
      <c r="C249" s="2"/>
    </row>
    <row r="250" spans="2:3">
      <c r="B250" s="2"/>
      <c r="C250" s="2"/>
    </row>
    <row r="251" spans="2:3">
      <c r="B251" s="2"/>
      <c r="C251" s="2"/>
    </row>
    <row r="252" spans="2:3">
      <c r="B252" s="2"/>
      <c r="C252" s="2"/>
    </row>
    <row r="253" spans="2:3">
      <c r="B253" s="2"/>
      <c r="C253" s="2"/>
    </row>
    <row r="254" spans="2:3">
      <c r="B254" s="2"/>
      <c r="C254" s="2"/>
    </row>
    <row r="255" spans="2:3">
      <c r="B255" s="2"/>
      <c r="C255" s="2"/>
    </row>
    <row r="256" spans="2:3">
      <c r="B256" s="2"/>
      <c r="C256" s="2"/>
    </row>
    <row r="257" spans="2:3">
      <c r="B257" s="2"/>
      <c r="C257" s="2"/>
    </row>
    <row r="258" spans="2:3">
      <c r="B258" s="2"/>
      <c r="C258" s="2"/>
    </row>
    <row r="259" spans="2:3">
      <c r="B259" s="2"/>
      <c r="C259" s="2"/>
    </row>
    <row r="260" spans="2:3">
      <c r="B260" s="2"/>
      <c r="C260" s="2"/>
    </row>
    <row r="261" spans="2:3">
      <c r="B261" s="2"/>
      <c r="C261" s="2"/>
    </row>
    <row r="262" spans="2:3">
      <c r="B262" s="2"/>
      <c r="C262" s="2"/>
    </row>
    <row r="263" spans="2:3">
      <c r="B263" s="2"/>
      <c r="C263" s="2"/>
    </row>
    <row r="264" spans="2:3">
      <c r="B264" s="2"/>
      <c r="C264" s="2"/>
    </row>
    <row r="265" spans="2:3">
      <c r="B265" s="2"/>
      <c r="C265" s="2"/>
    </row>
    <row r="266" spans="2:3">
      <c r="B266" s="2"/>
      <c r="C266" s="2"/>
    </row>
    <row r="267" spans="2:3">
      <c r="B267" s="2"/>
      <c r="C267" s="2"/>
    </row>
    <row r="268" spans="2:3">
      <c r="B268" s="2"/>
      <c r="C268" s="2"/>
    </row>
    <row r="269" spans="2:3">
      <c r="B269" s="2"/>
      <c r="C269" s="2"/>
    </row>
    <row r="270" spans="2:3">
      <c r="B270" s="2"/>
      <c r="C270" s="2"/>
    </row>
    <row r="271" spans="2:3">
      <c r="B271" s="2"/>
      <c r="C271" s="2"/>
    </row>
    <row r="272" spans="2:3">
      <c r="B272" s="2"/>
      <c r="C272" s="2"/>
    </row>
    <row r="273" spans="2:3">
      <c r="B273" s="2"/>
      <c r="C273" s="2"/>
    </row>
    <row r="274" spans="2:3">
      <c r="B274" s="2"/>
      <c r="C274" s="2"/>
    </row>
    <row r="275" spans="2:3">
      <c r="B275" s="2"/>
      <c r="C275" s="2"/>
    </row>
    <row r="276" spans="2:3">
      <c r="B276" s="2"/>
      <c r="C276" s="2"/>
    </row>
    <row r="277" spans="2:3">
      <c r="B277" s="2"/>
      <c r="C277" s="2"/>
    </row>
    <row r="278" spans="2:3">
      <c r="B278" s="2"/>
      <c r="C278" s="2"/>
    </row>
    <row r="279" spans="2:3">
      <c r="B279" s="2"/>
      <c r="C279" s="2"/>
    </row>
    <row r="280" spans="2:3">
      <c r="B280" s="2"/>
      <c r="C280" s="2"/>
    </row>
    <row r="281" spans="2:3">
      <c r="B281" s="2"/>
      <c r="C281" s="2"/>
    </row>
    <row r="282" spans="2:3">
      <c r="B282" s="2"/>
      <c r="C282" s="2"/>
    </row>
    <row r="283" spans="2:3">
      <c r="B283" s="2"/>
      <c r="C283" s="2"/>
    </row>
    <row r="284" spans="2:3">
      <c r="B284" s="2"/>
      <c r="C284" s="2"/>
    </row>
    <row r="285" spans="2:3">
      <c r="B285" s="2"/>
      <c r="C285" s="2"/>
    </row>
    <row r="286" spans="2:3">
      <c r="B286" s="2"/>
      <c r="C286" s="2"/>
    </row>
    <row r="287" spans="2:3">
      <c r="B287" s="2"/>
      <c r="C287" s="2"/>
    </row>
    <row r="288" spans="2:3">
      <c r="B288" s="2"/>
      <c r="C288" s="2"/>
    </row>
    <row r="289" spans="2:3">
      <c r="B289" s="2"/>
      <c r="C289" s="2"/>
    </row>
    <row r="290" spans="2:3">
      <c r="B290" s="2"/>
      <c r="C290" s="2"/>
    </row>
    <row r="291" spans="2:3">
      <c r="B291" s="2"/>
      <c r="C291" s="2"/>
    </row>
    <row r="292" spans="2:3">
      <c r="B292" s="2"/>
      <c r="C292" s="2"/>
    </row>
    <row r="293" spans="2:3">
      <c r="B293" s="2"/>
      <c r="C293" s="2"/>
    </row>
    <row r="294" spans="2:3">
      <c r="B294" s="2"/>
      <c r="C294" s="2"/>
    </row>
    <row r="295" spans="2:3">
      <c r="B295" s="2"/>
      <c r="C295" s="2"/>
    </row>
    <row r="296" spans="2:3">
      <c r="B296" s="2"/>
      <c r="C296" s="2"/>
    </row>
    <row r="297" spans="2:3">
      <c r="B297" s="2"/>
      <c r="C297" s="2"/>
    </row>
    <row r="298" spans="2:3">
      <c r="B298" s="2"/>
      <c r="C298" s="2"/>
    </row>
    <row r="299" spans="2:3">
      <c r="B299" s="2"/>
      <c r="C299" s="2"/>
    </row>
    <row r="300" spans="2:3">
      <c r="B300" s="2"/>
      <c r="C300" s="2"/>
    </row>
    <row r="301" spans="2:3">
      <c r="B301" s="2"/>
      <c r="C301" s="2"/>
    </row>
    <row r="302" spans="2:3">
      <c r="B302" s="2"/>
      <c r="C302" s="2"/>
    </row>
    <row r="303" spans="2:3">
      <c r="B303" s="2"/>
      <c r="C303" s="2"/>
    </row>
    <row r="304" spans="2:3">
      <c r="B304" s="2"/>
      <c r="C304" s="2"/>
    </row>
    <row r="305" spans="2:3">
      <c r="B305" s="2"/>
      <c r="C305" s="2"/>
    </row>
    <row r="306" spans="2:3">
      <c r="B306" s="2"/>
      <c r="C306" s="2"/>
    </row>
    <row r="307" spans="2:3">
      <c r="B307" s="2"/>
      <c r="C307" s="2"/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K52"/>
  <sheetViews>
    <sheetView showGridLines="0" tabSelected="1" topLeftCell="A22" workbookViewId="0">
      <selection activeCell="L47" sqref="L47"/>
    </sheetView>
  </sheetViews>
  <sheetFormatPr baseColWidth="10" defaultRowHeight="15"/>
  <cols>
    <col min="2" max="2" width="29.140625" customWidth="1"/>
    <col min="4" max="4" width="1.85546875" customWidth="1"/>
    <col min="6" max="6" width="1.85546875" customWidth="1"/>
    <col min="8" max="8" width="1.85546875" customWidth="1"/>
  </cols>
  <sheetData>
    <row r="1" spans="2:9">
      <c r="B1" s="1" t="s">
        <v>85</v>
      </c>
      <c r="D1" s="37"/>
    </row>
    <row r="2" spans="2:9">
      <c r="B2" s="1" t="s">
        <v>86</v>
      </c>
      <c r="D2" s="37"/>
    </row>
    <row r="3" spans="2:9">
      <c r="B3" s="1" t="s">
        <v>83</v>
      </c>
      <c r="D3" s="37"/>
    </row>
    <row r="4" spans="2:9">
      <c r="B4" s="35"/>
      <c r="C4" s="36" t="s">
        <v>9</v>
      </c>
      <c r="D4" s="38"/>
      <c r="E4" s="36" t="s">
        <v>87</v>
      </c>
      <c r="G4" s="36" t="s">
        <v>88</v>
      </c>
      <c r="I4" s="36" t="s">
        <v>89</v>
      </c>
    </row>
    <row r="5" spans="2:9" ht="18.75" customHeight="1">
      <c r="B5" t="s">
        <v>10</v>
      </c>
      <c r="C5" s="2">
        <v>9635000</v>
      </c>
      <c r="D5" s="5"/>
      <c r="E5" s="2">
        <v>9831350</v>
      </c>
      <c r="G5" s="42"/>
      <c r="H5" s="43"/>
      <c r="I5" s="44"/>
    </row>
    <row r="6" spans="2:9" ht="18.75" customHeight="1">
      <c r="B6" t="s">
        <v>15</v>
      </c>
      <c r="C6" s="4">
        <v>4526200</v>
      </c>
      <c r="D6" s="5"/>
      <c r="E6" s="4">
        <v>4616724</v>
      </c>
      <c r="G6" s="42"/>
      <c r="H6" s="43"/>
      <c r="I6" s="44"/>
    </row>
    <row r="7" spans="2:9" ht="18.75" customHeight="1">
      <c r="B7" t="s">
        <v>22</v>
      </c>
      <c r="C7" s="2">
        <f>C5-C6</f>
        <v>5108800</v>
      </c>
      <c r="D7" s="2"/>
      <c r="E7" s="2">
        <f t="shared" ref="D7:E7" si="0">E5-E6</f>
        <v>5214626</v>
      </c>
      <c r="G7" s="42"/>
      <c r="H7" s="43"/>
      <c r="I7" s="44"/>
    </row>
    <row r="8" spans="2:9" ht="18.75" customHeight="1">
      <c r="B8" t="s">
        <v>23</v>
      </c>
      <c r="C8" s="4">
        <v>3652500</v>
      </c>
      <c r="D8" s="5"/>
      <c r="E8" s="4">
        <v>3396825</v>
      </c>
      <c r="G8" s="42"/>
      <c r="H8" s="43"/>
      <c r="I8" s="44"/>
    </row>
    <row r="9" spans="2:9" ht="18.75" customHeight="1" thickBot="1">
      <c r="B9" t="s">
        <v>43</v>
      </c>
      <c r="C9" s="34">
        <f>C7-C8</f>
        <v>1456300</v>
      </c>
      <c r="D9" s="34"/>
      <c r="E9" s="34">
        <f t="shared" ref="D9:E9" si="1">E7-E8</f>
        <v>1817801</v>
      </c>
      <c r="G9" s="42"/>
      <c r="H9" s="43"/>
      <c r="I9" s="44"/>
    </row>
    <row r="10" spans="2:9" ht="5.25" customHeight="1" thickTop="1">
      <c r="G10" s="40"/>
      <c r="H10" s="37"/>
      <c r="I10" s="41"/>
    </row>
    <row r="12" spans="2:9">
      <c r="B12" s="1" t="s">
        <v>85</v>
      </c>
      <c r="D12" s="37"/>
    </row>
    <row r="13" spans="2:9">
      <c r="B13" s="1" t="s">
        <v>86</v>
      </c>
      <c r="D13" s="37"/>
    </row>
    <row r="14" spans="2:9">
      <c r="B14" s="1" t="s">
        <v>83</v>
      </c>
      <c r="D14" s="37"/>
    </row>
    <row r="15" spans="2:9">
      <c r="B15" s="35"/>
      <c r="C15" s="36" t="s">
        <v>9</v>
      </c>
      <c r="D15" s="38"/>
      <c r="E15" s="36" t="s">
        <v>87</v>
      </c>
      <c r="G15" s="36" t="s">
        <v>90</v>
      </c>
      <c r="I15" s="36" t="s">
        <v>91</v>
      </c>
    </row>
    <row r="16" spans="2:9" ht="18.75" customHeight="1">
      <c r="B16" t="s">
        <v>10</v>
      </c>
      <c r="C16" s="2">
        <f t="shared" ref="C16:E20" si="2">C5</f>
        <v>9635000</v>
      </c>
      <c r="D16" s="5"/>
      <c r="E16" s="2">
        <f t="shared" si="2"/>
        <v>9831350</v>
      </c>
      <c r="G16" s="46">
        <f>C16/$C$16</f>
        <v>1</v>
      </c>
      <c r="H16" s="47"/>
      <c r="I16" s="46">
        <f>E16/$E$16</f>
        <v>1</v>
      </c>
    </row>
    <row r="17" spans="2:9" ht="18.75" customHeight="1">
      <c r="B17" t="s">
        <v>15</v>
      </c>
      <c r="C17" s="4">
        <f t="shared" si="2"/>
        <v>4526200</v>
      </c>
      <c r="D17" s="5"/>
      <c r="E17" s="4">
        <f t="shared" si="2"/>
        <v>4616724</v>
      </c>
      <c r="G17" s="48"/>
      <c r="H17" s="49"/>
      <c r="I17" s="48"/>
    </row>
    <row r="18" spans="2:9" ht="18.75" customHeight="1">
      <c r="B18" t="s">
        <v>22</v>
      </c>
      <c r="C18" s="2">
        <f t="shared" si="2"/>
        <v>5108800</v>
      </c>
      <c r="D18" s="5"/>
      <c r="E18" s="2">
        <f t="shared" si="2"/>
        <v>5214626</v>
      </c>
      <c r="G18" s="46"/>
      <c r="H18" s="47"/>
      <c r="I18" s="46"/>
    </row>
    <row r="19" spans="2:9" ht="18.75" customHeight="1">
      <c r="B19" t="s">
        <v>23</v>
      </c>
      <c r="C19" s="4">
        <f t="shared" si="2"/>
        <v>3652500</v>
      </c>
      <c r="D19" s="5"/>
      <c r="E19" s="4">
        <f t="shared" si="2"/>
        <v>3396825</v>
      </c>
      <c r="G19" s="48"/>
      <c r="H19" s="49"/>
      <c r="I19" s="48"/>
    </row>
    <row r="20" spans="2:9" ht="18.75" customHeight="1" thickBot="1">
      <c r="B20" t="s">
        <v>43</v>
      </c>
      <c r="C20" s="34">
        <f t="shared" si="2"/>
        <v>1456300</v>
      </c>
      <c r="D20" s="39"/>
      <c r="E20" s="34">
        <f t="shared" si="2"/>
        <v>1817801</v>
      </c>
      <c r="G20" s="50"/>
      <c r="H20" s="49"/>
      <c r="I20" s="50"/>
    </row>
    <row r="21" spans="2:9" ht="4.5" customHeight="1" thickTop="1"/>
    <row r="24" spans="2:9">
      <c r="B24" s="1" t="s">
        <v>85</v>
      </c>
    </row>
    <row r="25" spans="2:9">
      <c r="B25" s="1" t="s">
        <v>81</v>
      </c>
    </row>
    <row r="26" spans="2:9">
      <c r="B26" s="1" t="s">
        <v>82</v>
      </c>
    </row>
    <row r="27" spans="2:9">
      <c r="B27" s="35"/>
      <c r="C27" s="36" t="s">
        <v>9</v>
      </c>
      <c r="D27" s="38"/>
      <c r="E27" s="36" t="s">
        <v>87</v>
      </c>
      <c r="G27" s="36" t="s">
        <v>88</v>
      </c>
      <c r="I27" s="36" t="s">
        <v>89</v>
      </c>
    </row>
    <row r="28" spans="2:9" ht="18.75" customHeight="1">
      <c r="B28" s="1" t="s">
        <v>92</v>
      </c>
      <c r="C28" s="2">
        <v>2263000</v>
      </c>
      <c r="D28" s="2"/>
      <c r="E28" s="2">
        <v>2486110</v>
      </c>
      <c r="G28" s="42"/>
      <c r="H28" s="43"/>
      <c r="I28" s="44"/>
    </row>
    <row r="29" spans="2:9" ht="18.75" customHeight="1">
      <c r="B29" s="1" t="s">
        <v>93</v>
      </c>
      <c r="C29" s="4">
        <v>14525000</v>
      </c>
      <c r="D29" s="2"/>
      <c r="E29" s="4">
        <v>15687000</v>
      </c>
      <c r="G29" s="42"/>
      <c r="H29" s="43"/>
      <c r="I29" s="44"/>
    </row>
    <row r="30" spans="2:9" ht="18.75" customHeight="1" thickBot="1">
      <c r="B30" s="1" t="s">
        <v>72</v>
      </c>
      <c r="C30" s="34">
        <f>C28+C29</f>
        <v>16788000</v>
      </c>
      <c r="D30" s="2"/>
      <c r="E30" s="34">
        <v>18173110</v>
      </c>
      <c r="G30" s="42"/>
      <c r="H30" s="43"/>
      <c r="I30" s="44"/>
    </row>
    <row r="31" spans="2:9" ht="5.25" customHeight="1" thickTop="1">
      <c r="C31" s="2"/>
      <c r="D31" s="2"/>
      <c r="E31" s="2"/>
      <c r="G31" s="52"/>
      <c r="H31" s="53"/>
      <c r="I31" s="46"/>
    </row>
    <row r="32" spans="2:9" ht="18.75" customHeight="1">
      <c r="B32" s="1" t="s">
        <v>64</v>
      </c>
      <c r="C32" s="2">
        <v>1652000</v>
      </c>
      <c r="D32" s="2"/>
      <c r="E32" s="2">
        <v>1585920</v>
      </c>
      <c r="G32" s="54"/>
      <c r="H32" s="43"/>
      <c r="I32" s="48"/>
    </row>
    <row r="33" spans="2:9" ht="18.75" customHeight="1">
      <c r="B33" s="1" t="s">
        <v>68</v>
      </c>
      <c r="C33" s="4">
        <v>9560000</v>
      </c>
      <c r="D33" s="2"/>
      <c r="E33" s="4">
        <v>9942400</v>
      </c>
      <c r="G33" s="42"/>
      <c r="H33" s="43"/>
      <c r="I33" s="44"/>
    </row>
    <row r="34" spans="2:9" ht="18.75" customHeight="1">
      <c r="B34" s="1" t="s">
        <v>73</v>
      </c>
      <c r="C34" s="2">
        <f>C32+C33</f>
        <v>11212000</v>
      </c>
      <c r="D34" s="5"/>
      <c r="E34" s="2">
        <v>11528320</v>
      </c>
      <c r="G34" s="42"/>
      <c r="H34" s="43"/>
      <c r="I34" s="44"/>
    </row>
    <row r="35" spans="2:9" ht="18.75" customHeight="1">
      <c r="B35" s="1" t="s">
        <v>94</v>
      </c>
      <c r="C35" s="4">
        <f>C30-C34</f>
        <v>5576000</v>
      </c>
      <c r="D35" s="5"/>
      <c r="E35" s="4">
        <v>6644790</v>
      </c>
      <c r="G35" s="42"/>
      <c r="H35" s="43"/>
      <c r="I35" s="44"/>
    </row>
    <row r="36" spans="2:9" ht="18.75" customHeight="1" thickBot="1">
      <c r="B36" s="1" t="s">
        <v>95</v>
      </c>
      <c r="C36" s="34">
        <f>C34+C35</f>
        <v>16788000</v>
      </c>
      <c r="D36" s="5"/>
      <c r="E36" s="34">
        <v>18173110</v>
      </c>
      <c r="F36" s="2"/>
      <c r="G36" s="42"/>
      <c r="H36" s="43"/>
      <c r="I36" s="44"/>
    </row>
    <row r="37" spans="2:9" ht="5.25" customHeight="1" thickTop="1">
      <c r="C37" s="2"/>
      <c r="D37" s="2"/>
      <c r="E37" s="2"/>
    </row>
    <row r="38" spans="2:9">
      <c r="C38" s="2"/>
      <c r="D38" s="2"/>
      <c r="E38" s="2"/>
    </row>
    <row r="39" spans="2:9">
      <c r="B39" s="1" t="s">
        <v>85</v>
      </c>
    </row>
    <row r="40" spans="2:9">
      <c r="B40" s="1" t="s">
        <v>81</v>
      </c>
    </row>
    <row r="41" spans="2:9">
      <c r="B41" s="1" t="s">
        <v>82</v>
      </c>
    </row>
    <row r="42" spans="2:9">
      <c r="B42" s="35"/>
      <c r="C42" s="36" t="s">
        <v>9</v>
      </c>
      <c r="D42" s="38"/>
      <c r="E42" s="36" t="s">
        <v>87</v>
      </c>
      <c r="G42" s="36" t="s">
        <v>90</v>
      </c>
      <c r="I42" s="36" t="s">
        <v>91</v>
      </c>
    </row>
    <row r="43" spans="2:9">
      <c r="B43" s="1" t="s">
        <v>92</v>
      </c>
      <c r="C43" s="2">
        <v>2263000</v>
      </c>
      <c r="D43" s="2"/>
      <c r="E43" s="2">
        <v>2486110</v>
      </c>
      <c r="G43" s="51"/>
      <c r="H43" s="56"/>
      <c r="I43" s="51"/>
    </row>
    <row r="44" spans="2:9">
      <c r="B44" s="1" t="s">
        <v>93</v>
      </c>
      <c r="C44" s="4">
        <v>14525000</v>
      </c>
      <c r="D44" s="2"/>
      <c r="E44" s="4">
        <v>15687000</v>
      </c>
      <c r="G44" s="45"/>
      <c r="H44" s="49"/>
      <c r="I44" s="45"/>
    </row>
    <row r="45" spans="2:9" ht="15.75" thickBot="1">
      <c r="B45" s="1" t="s">
        <v>72</v>
      </c>
      <c r="C45" s="34">
        <f>C43+C44</f>
        <v>16788000</v>
      </c>
      <c r="D45" s="2"/>
      <c r="E45" s="34">
        <v>18173110</v>
      </c>
      <c r="G45" s="55"/>
      <c r="H45" s="49"/>
      <c r="I45" s="55"/>
    </row>
    <row r="46" spans="2:9" ht="15.75" thickTop="1">
      <c r="C46" s="2"/>
      <c r="D46" s="2"/>
      <c r="E46" s="2"/>
      <c r="G46" s="16"/>
      <c r="H46" s="47"/>
      <c r="I46" s="16"/>
    </row>
    <row r="47" spans="2:9">
      <c r="B47" s="1" t="s">
        <v>64</v>
      </c>
      <c r="C47" s="2">
        <v>1652000</v>
      </c>
      <c r="D47" s="2"/>
      <c r="E47" s="2">
        <v>1585920</v>
      </c>
      <c r="G47" s="16"/>
      <c r="H47" s="49"/>
      <c r="I47" s="16"/>
    </row>
    <row r="48" spans="2:9">
      <c r="B48" s="1" t="s">
        <v>68</v>
      </c>
      <c r="C48" s="4">
        <v>9560000</v>
      </c>
      <c r="D48" s="2"/>
      <c r="E48" s="4">
        <v>9942400</v>
      </c>
      <c r="G48" s="45"/>
      <c r="H48" s="49"/>
      <c r="I48" s="45"/>
    </row>
    <row r="49" spans="2:11">
      <c r="B49" s="1" t="s">
        <v>73</v>
      </c>
      <c r="C49" s="2">
        <f>C47+C48</f>
        <v>11212000</v>
      </c>
      <c r="D49" s="5"/>
      <c r="E49" s="2">
        <v>11528320</v>
      </c>
      <c r="G49" s="16"/>
      <c r="H49" s="49"/>
      <c r="I49" s="16"/>
    </row>
    <row r="50" spans="2:11">
      <c r="B50" s="1" t="s">
        <v>94</v>
      </c>
      <c r="C50" s="4">
        <f>C45-C49</f>
        <v>5576000</v>
      </c>
      <c r="D50" s="5"/>
      <c r="E50" s="4">
        <v>6644790</v>
      </c>
      <c r="G50" s="45"/>
      <c r="H50" s="49"/>
      <c r="I50" s="45"/>
    </row>
    <row r="51" spans="2:11" ht="15.75" thickBot="1">
      <c r="B51" s="1" t="s">
        <v>95</v>
      </c>
      <c r="C51" s="34">
        <f>C49+C50</f>
        <v>16788000</v>
      </c>
      <c r="D51" s="5"/>
      <c r="E51" s="34">
        <v>18173110</v>
      </c>
      <c r="F51" s="2"/>
      <c r="G51" s="55"/>
      <c r="H51" s="49"/>
      <c r="I51" s="55"/>
    </row>
    <row r="52" spans="2:11" ht="15.75" thickTop="1">
      <c r="K52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Résultats</vt:lpstr>
      <vt:lpstr>Xo Lab</vt:lpstr>
      <vt:lpstr>ABC</vt:lpstr>
      <vt:lpstr>Feuil3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toun001</dc:creator>
  <cp:lastModifiedBy>Nicolas</cp:lastModifiedBy>
  <dcterms:created xsi:type="dcterms:W3CDTF">2014-05-26T16:58:07Z</dcterms:created>
  <dcterms:modified xsi:type="dcterms:W3CDTF">2014-06-23T13:37:04Z</dcterms:modified>
</cp:coreProperties>
</file>